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Jurgen\Documents\KBKF\2020-2021\"/>
    </mc:Choice>
  </mc:AlternateContent>
  <xr:revisionPtr revIDLastSave="0" documentId="13_ncr:1_{0E0A1CF6-FF22-4B7B-BC26-F58F69DB38EF}" xr6:coauthVersionLast="45" xr6:coauthVersionMax="45" xr10:uidLastSave="{00000000-0000-0000-0000-000000000000}"/>
  <bookViews>
    <workbookView xWindow="-120" yWindow="-120" windowWidth="24240" windowHeight="13140" tabRatio="881" xr2:uid="{00000000-000D-0000-FFFF-FFFF00000000}"/>
  </bookViews>
  <sheets>
    <sheet name="Entries" sheetId="62" r:id="rId1"/>
    <sheet name="Lijsten" sheetId="12" state="hidden" r:id="rId2"/>
    <sheet name="Entries (original)" sheetId="77" state="hidden" r:id="rId3"/>
    <sheet name="Timetable" sheetId="66" state="hidden" r:id="rId4"/>
    <sheet name="Timetable Indicatief" sheetId="76" state="hidden" r:id="rId5"/>
    <sheet name="Invoices" sheetId="75" state="hidden" r:id="rId6"/>
  </sheets>
  <definedNames>
    <definedName name="_xlnm._FilterDatabase" localSheetId="0" hidden="1">Entries!$A$1:$J$429</definedName>
    <definedName name="_xlnm._FilterDatabase" localSheetId="2" hidden="1">'Entries (original)'!$A$252:$O$459</definedName>
    <definedName name="_xlnm._FilterDatabase" localSheetId="3" hidden="1">Timetable!$C$1:$I$5</definedName>
    <definedName name="_xlnm._FilterDatabase" localSheetId="4" hidden="1">'Timetable Indicatief'!$C$1:$I$5</definedName>
    <definedName name="_xlnm.Print_Area" localSheetId="0">Entries!$A$266:$F$429</definedName>
    <definedName name="_xlnm.Print_Area" localSheetId="2">'Entries (original)'!$A$249:$H$459</definedName>
    <definedName name="_xlnm.Print_Area" localSheetId="3">Timetable!$C$1:$I$61</definedName>
    <definedName name="_xlnm.Print_Area" localSheetId="4">'Timetable Indicatief'!$C$1:$I$158</definedName>
    <definedName name="_xlnm.Print_Titles" localSheetId="0">Entries!$266:$269</definedName>
    <definedName name="_xlnm.Print_Titles" localSheetId="2">'Entries (original)'!$249:$252</definedName>
    <definedName name="Categorieen">Lijsten!$B$25:$B$60</definedName>
    <definedName name="Competitiondate" localSheetId="2">'Entries (original)'!$H$250</definedName>
    <definedName name="Competitiondate">Entries!$H$267</definedName>
    <definedName name="Entries" localSheetId="2">'Entries (original)'!$B$253:$B$459</definedName>
    <definedName name="Entries">Entries!$B$270:$B$429</definedName>
    <definedName name="ParametersB">Lijsten!$B$25:$G$60</definedName>
    <definedName name="Program">Lijsten!$B$68:$B$69</definedName>
    <definedName name="Resurfacingornot">Lijsten!$B$64:$B$65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2" i="62" l="1"/>
  <c r="A152" i="62"/>
  <c r="I231" i="62"/>
  <c r="A231" i="62"/>
  <c r="I89" i="62"/>
  <c r="A89" i="62"/>
  <c r="I116" i="62"/>
  <c r="A116" i="62"/>
  <c r="I16" i="62"/>
  <c r="A16" i="62"/>
  <c r="I77" i="62"/>
  <c r="A77" i="62"/>
  <c r="I258" i="62"/>
  <c r="A258" i="62"/>
  <c r="I204" i="62"/>
  <c r="A204" i="62"/>
  <c r="I138" i="62"/>
  <c r="A138" i="62"/>
  <c r="I137" i="62"/>
  <c r="A137" i="62"/>
  <c r="I93" i="62"/>
  <c r="A93" i="62"/>
  <c r="I20" i="62"/>
  <c r="A20" i="62"/>
  <c r="I33" i="62"/>
  <c r="A33" i="62"/>
  <c r="I217" i="62"/>
  <c r="A217" i="62"/>
  <c r="I237" i="62"/>
  <c r="A237" i="62"/>
  <c r="I88" i="62"/>
  <c r="A88" i="62"/>
  <c r="D429" i="62" l="1"/>
  <c r="C429" i="62"/>
  <c r="B429" i="62"/>
  <c r="I429" i="62" s="1"/>
  <c r="D428" i="62"/>
  <c r="C428" i="62"/>
  <c r="B428" i="62"/>
  <c r="I428" i="62" s="1"/>
  <c r="D427" i="62"/>
  <c r="C427" i="62"/>
  <c r="B427" i="62"/>
  <c r="I427" i="62" s="1"/>
  <c r="D426" i="62"/>
  <c r="C426" i="62"/>
  <c r="B426" i="62"/>
  <c r="I426" i="62" s="1"/>
  <c r="D425" i="62"/>
  <c r="C425" i="62"/>
  <c r="B425" i="62"/>
  <c r="I425" i="62" s="1"/>
  <c r="D424" i="62"/>
  <c r="C424" i="62"/>
  <c r="B424" i="62"/>
  <c r="I424" i="62" s="1"/>
  <c r="D423" i="62"/>
  <c r="C423" i="62"/>
  <c r="B423" i="62"/>
  <c r="I423" i="62" s="1"/>
  <c r="D422" i="62"/>
  <c r="C422" i="62"/>
  <c r="B422" i="62"/>
  <c r="I422" i="62" s="1"/>
  <c r="D421" i="62"/>
  <c r="C421" i="62"/>
  <c r="B421" i="62"/>
  <c r="I421" i="62" s="1"/>
  <c r="D420" i="62"/>
  <c r="C420" i="62"/>
  <c r="B420" i="62"/>
  <c r="I420" i="62" s="1"/>
  <c r="D419" i="62"/>
  <c r="C419" i="62"/>
  <c r="B419" i="62"/>
  <c r="I419" i="62" s="1"/>
  <c r="D418" i="62"/>
  <c r="C418" i="62"/>
  <c r="B418" i="62"/>
  <c r="I418" i="62" s="1"/>
  <c r="D417" i="62"/>
  <c r="C417" i="62"/>
  <c r="B417" i="62"/>
  <c r="I417" i="62" s="1"/>
  <c r="D416" i="62"/>
  <c r="C416" i="62"/>
  <c r="B416" i="62"/>
  <c r="I416" i="62" s="1"/>
  <c r="D415" i="62"/>
  <c r="C415" i="62"/>
  <c r="B415" i="62"/>
  <c r="I415" i="62" s="1"/>
  <c r="D414" i="62"/>
  <c r="C414" i="62"/>
  <c r="B414" i="62"/>
  <c r="I414" i="62" s="1"/>
  <c r="D413" i="62"/>
  <c r="C413" i="62"/>
  <c r="B413" i="62"/>
  <c r="I413" i="62" s="1"/>
  <c r="D412" i="62"/>
  <c r="C412" i="62"/>
  <c r="B412" i="62"/>
  <c r="I412" i="62" s="1"/>
  <c r="D411" i="62"/>
  <c r="C411" i="62"/>
  <c r="B411" i="62"/>
  <c r="I411" i="62" s="1"/>
  <c r="D410" i="62"/>
  <c r="C410" i="62"/>
  <c r="B410" i="62"/>
  <c r="I410" i="62" s="1"/>
  <c r="D409" i="62"/>
  <c r="C409" i="62"/>
  <c r="B409" i="62"/>
  <c r="I409" i="62" s="1"/>
  <c r="D408" i="62"/>
  <c r="C408" i="62"/>
  <c r="B408" i="62"/>
  <c r="I408" i="62" s="1"/>
  <c r="D407" i="62"/>
  <c r="C407" i="62"/>
  <c r="B407" i="62"/>
  <c r="I407" i="62" s="1"/>
  <c r="D406" i="62"/>
  <c r="C406" i="62"/>
  <c r="B406" i="62"/>
  <c r="I406" i="62" s="1"/>
  <c r="D405" i="62"/>
  <c r="C405" i="62"/>
  <c r="B405" i="62"/>
  <c r="I405" i="62" s="1"/>
  <c r="D404" i="62"/>
  <c r="C404" i="62"/>
  <c r="B404" i="62"/>
  <c r="I404" i="62" s="1"/>
  <c r="D403" i="62"/>
  <c r="C403" i="62"/>
  <c r="B403" i="62"/>
  <c r="I403" i="62" s="1"/>
  <c r="D402" i="62"/>
  <c r="C402" i="62"/>
  <c r="B402" i="62"/>
  <c r="I402" i="62" s="1"/>
  <c r="D401" i="62"/>
  <c r="C401" i="62"/>
  <c r="B401" i="62"/>
  <c r="I401" i="62" s="1"/>
  <c r="D400" i="62"/>
  <c r="C400" i="62"/>
  <c r="B400" i="62"/>
  <c r="I400" i="62" s="1"/>
  <c r="D399" i="62"/>
  <c r="C399" i="62"/>
  <c r="B399" i="62"/>
  <c r="I399" i="62" s="1"/>
  <c r="D398" i="62"/>
  <c r="C398" i="62"/>
  <c r="B398" i="62"/>
  <c r="I398" i="62" s="1"/>
  <c r="D397" i="62"/>
  <c r="C397" i="62"/>
  <c r="B397" i="62"/>
  <c r="I397" i="62" s="1"/>
  <c r="D396" i="62"/>
  <c r="C396" i="62"/>
  <c r="B396" i="62"/>
  <c r="I396" i="62" s="1"/>
  <c r="D395" i="62"/>
  <c r="C395" i="62"/>
  <c r="B395" i="62"/>
  <c r="I395" i="62" s="1"/>
  <c r="D394" i="62"/>
  <c r="C394" i="62"/>
  <c r="B394" i="62"/>
  <c r="I394" i="62" s="1"/>
  <c r="D393" i="62"/>
  <c r="C393" i="62"/>
  <c r="B393" i="62"/>
  <c r="I393" i="62" s="1"/>
  <c r="D392" i="62"/>
  <c r="C392" i="62"/>
  <c r="B392" i="62"/>
  <c r="I392" i="62" s="1"/>
  <c r="D391" i="62"/>
  <c r="C391" i="62"/>
  <c r="B391" i="62"/>
  <c r="I391" i="62" s="1"/>
  <c r="D390" i="62"/>
  <c r="C390" i="62"/>
  <c r="B390" i="62"/>
  <c r="I390" i="62" s="1"/>
  <c r="D389" i="62"/>
  <c r="C389" i="62"/>
  <c r="B389" i="62"/>
  <c r="I389" i="62" s="1"/>
  <c r="D388" i="62"/>
  <c r="C388" i="62"/>
  <c r="B388" i="62"/>
  <c r="I388" i="62" s="1"/>
  <c r="D387" i="62"/>
  <c r="C387" i="62"/>
  <c r="B387" i="62"/>
  <c r="I387" i="62" s="1"/>
  <c r="D386" i="62"/>
  <c r="C386" i="62"/>
  <c r="B386" i="62"/>
  <c r="I386" i="62" s="1"/>
  <c r="D385" i="62"/>
  <c r="C385" i="62"/>
  <c r="B385" i="62"/>
  <c r="I385" i="62" s="1"/>
  <c r="D384" i="62"/>
  <c r="C384" i="62"/>
  <c r="B384" i="62"/>
  <c r="I384" i="62" s="1"/>
  <c r="D383" i="62"/>
  <c r="C383" i="62"/>
  <c r="B383" i="62"/>
  <c r="I383" i="62" s="1"/>
  <c r="D382" i="62"/>
  <c r="C382" i="62"/>
  <c r="B382" i="62"/>
  <c r="I382" i="62" s="1"/>
  <c r="D381" i="62"/>
  <c r="C381" i="62"/>
  <c r="B381" i="62"/>
  <c r="I381" i="62" s="1"/>
  <c r="D380" i="62"/>
  <c r="C380" i="62"/>
  <c r="B380" i="62"/>
  <c r="I380" i="62" s="1"/>
  <c r="D379" i="62"/>
  <c r="C379" i="62"/>
  <c r="B379" i="62"/>
  <c r="I379" i="62" s="1"/>
  <c r="D378" i="62"/>
  <c r="C378" i="62"/>
  <c r="B378" i="62"/>
  <c r="I378" i="62" s="1"/>
  <c r="D377" i="62"/>
  <c r="C377" i="62"/>
  <c r="B377" i="62"/>
  <c r="I377" i="62" s="1"/>
  <c r="D376" i="62"/>
  <c r="C376" i="62"/>
  <c r="B376" i="62"/>
  <c r="I376" i="62" s="1"/>
  <c r="D375" i="62"/>
  <c r="C375" i="62"/>
  <c r="B375" i="62"/>
  <c r="I375" i="62" s="1"/>
  <c r="D374" i="62"/>
  <c r="C374" i="62"/>
  <c r="B374" i="62"/>
  <c r="I374" i="62" s="1"/>
  <c r="D373" i="62"/>
  <c r="C373" i="62"/>
  <c r="B373" i="62"/>
  <c r="I373" i="62" s="1"/>
  <c r="D372" i="62"/>
  <c r="C372" i="62"/>
  <c r="B372" i="62"/>
  <c r="I372" i="62" s="1"/>
  <c r="D371" i="62"/>
  <c r="C371" i="62"/>
  <c r="B371" i="62"/>
  <c r="I371" i="62" s="1"/>
  <c r="D370" i="62"/>
  <c r="C370" i="62"/>
  <c r="B370" i="62"/>
  <c r="I370" i="62" s="1"/>
  <c r="D369" i="62"/>
  <c r="C369" i="62"/>
  <c r="B369" i="62"/>
  <c r="I369" i="62" s="1"/>
  <c r="D368" i="62"/>
  <c r="C368" i="62"/>
  <c r="B368" i="62"/>
  <c r="I368" i="62" s="1"/>
  <c r="D367" i="62"/>
  <c r="C367" i="62"/>
  <c r="B367" i="62"/>
  <c r="I367" i="62" s="1"/>
  <c r="D366" i="62"/>
  <c r="C366" i="62"/>
  <c r="B366" i="62"/>
  <c r="I366" i="62" s="1"/>
  <c r="D365" i="62"/>
  <c r="C365" i="62"/>
  <c r="B365" i="62"/>
  <c r="I365" i="62" s="1"/>
  <c r="D364" i="62"/>
  <c r="C364" i="62"/>
  <c r="B364" i="62"/>
  <c r="I364" i="62" s="1"/>
  <c r="D363" i="62"/>
  <c r="C363" i="62"/>
  <c r="B363" i="62"/>
  <c r="I363" i="62" s="1"/>
  <c r="D362" i="62"/>
  <c r="C362" i="62"/>
  <c r="B362" i="62"/>
  <c r="I362" i="62" s="1"/>
  <c r="D361" i="62"/>
  <c r="C361" i="62"/>
  <c r="B361" i="62"/>
  <c r="I361" i="62" s="1"/>
  <c r="D360" i="62"/>
  <c r="C360" i="62"/>
  <c r="B360" i="62"/>
  <c r="I360" i="62" s="1"/>
  <c r="D359" i="62"/>
  <c r="C359" i="62"/>
  <c r="B359" i="62"/>
  <c r="I359" i="62" s="1"/>
  <c r="D358" i="62"/>
  <c r="C358" i="62"/>
  <c r="B358" i="62"/>
  <c r="I358" i="62" s="1"/>
  <c r="I42" i="62" l="1"/>
  <c r="A42" i="62"/>
  <c r="D459" i="77" l="1"/>
  <c r="C459" i="77"/>
  <c r="B459" i="77"/>
  <c r="I459" i="77" s="1"/>
  <c r="D458" i="77"/>
  <c r="C458" i="77"/>
  <c r="B458" i="77"/>
  <c r="I458" i="77" s="1"/>
  <c r="D457" i="77"/>
  <c r="C457" i="77"/>
  <c r="B457" i="77"/>
  <c r="I457" i="77" s="1"/>
  <c r="D456" i="77"/>
  <c r="C456" i="77"/>
  <c r="B456" i="77"/>
  <c r="I456" i="77" s="1"/>
  <c r="D455" i="77"/>
  <c r="C455" i="77"/>
  <c r="B455" i="77"/>
  <c r="I455" i="77" s="1"/>
  <c r="D454" i="77"/>
  <c r="C454" i="77"/>
  <c r="B454" i="77"/>
  <c r="I454" i="77" s="1"/>
  <c r="D453" i="77"/>
  <c r="C453" i="77"/>
  <c r="B453" i="77"/>
  <c r="I453" i="77" s="1"/>
  <c r="D452" i="77"/>
  <c r="C452" i="77"/>
  <c r="B452" i="77"/>
  <c r="I452" i="77" s="1"/>
  <c r="D451" i="77"/>
  <c r="C451" i="77"/>
  <c r="B451" i="77"/>
  <c r="I451" i="77" s="1"/>
  <c r="D450" i="77"/>
  <c r="C450" i="77"/>
  <c r="B450" i="77"/>
  <c r="I450" i="77" s="1"/>
  <c r="D449" i="77"/>
  <c r="C449" i="77"/>
  <c r="B449" i="77"/>
  <c r="I449" i="77" s="1"/>
  <c r="D448" i="77"/>
  <c r="C448" i="77"/>
  <c r="B448" i="77"/>
  <c r="I448" i="77" s="1"/>
  <c r="D447" i="77"/>
  <c r="C447" i="77"/>
  <c r="B447" i="77"/>
  <c r="I447" i="77" s="1"/>
  <c r="D446" i="77"/>
  <c r="C446" i="77"/>
  <c r="B446" i="77"/>
  <c r="I446" i="77" s="1"/>
  <c r="B445" i="77"/>
  <c r="I445" i="77" s="1"/>
  <c r="B444" i="77"/>
  <c r="I444" i="77" s="1"/>
  <c r="I443" i="77"/>
  <c r="I442" i="77"/>
  <c r="M426" i="77"/>
  <c r="I426" i="77"/>
  <c r="I441" i="77"/>
  <c r="I440" i="77"/>
  <c r="I439" i="77"/>
  <c r="I438" i="77"/>
  <c r="I437" i="77"/>
  <c r="I436" i="77"/>
  <c r="I435" i="77"/>
  <c r="I434" i="77"/>
  <c r="I433" i="77"/>
  <c r="I432" i="77"/>
  <c r="M431" i="77"/>
  <c r="I431" i="77"/>
  <c r="M430" i="77"/>
  <c r="I430" i="77"/>
  <c r="I429" i="77"/>
  <c r="M428" i="77"/>
  <c r="I428" i="77"/>
  <c r="M427" i="77"/>
  <c r="I427" i="77"/>
  <c r="M425" i="77"/>
  <c r="I425" i="77"/>
  <c r="M424" i="77"/>
  <c r="I424" i="77"/>
  <c r="M423" i="77"/>
  <c r="I423" i="77"/>
  <c r="M422" i="77"/>
  <c r="I422" i="77"/>
  <c r="M421" i="77"/>
  <c r="I421" i="77"/>
  <c r="M420" i="77"/>
  <c r="I420" i="77"/>
  <c r="M419" i="77"/>
  <c r="I419" i="77"/>
  <c r="M418" i="77"/>
  <c r="I418" i="77"/>
  <c r="M417" i="77"/>
  <c r="I417" i="77"/>
  <c r="M416" i="77"/>
  <c r="I416" i="77"/>
  <c r="M415" i="77"/>
  <c r="I415" i="77"/>
  <c r="M414" i="77"/>
  <c r="I414" i="77"/>
  <c r="M413" i="77"/>
  <c r="I413" i="77"/>
  <c r="B316" i="77"/>
  <c r="I316" i="77" s="1"/>
  <c r="A254" i="77"/>
  <c r="A255" i="77" s="1"/>
  <c r="A256" i="77" s="1"/>
  <c r="A257" i="77" s="1"/>
  <c r="A258" i="77" s="1"/>
  <c r="A259" i="77" s="1"/>
  <c r="A260" i="77" s="1"/>
  <c r="A261" i="77" s="1"/>
  <c r="A262" i="77" s="1"/>
  <c r="A263" i="77" s="1"/>
  <c r="A264" i="77" s="1"/>
  <c r="A265" i="77" s="1"/>
  <c r="A266" i="77" s="1"/>
  <c r="A267" i="77" s="1"/>
  <c r="A268" i="77" s="1"/>
  <c r="A269" i="77" s="1"/>
  <c r="A270" i="77" s="1"/>
  <c r="A271" i="77" s="1"/>
  <c r="A272" i="77" s="1"/>
  <c r="A273" i="77" s="1"/>
  <c r="A274" i="77" s="1"/>
  <c r="A275" i="77" s="1"/>
  <c r="A276" i="77" s="1"/>
  <c r="A277" i="77" s="1"/>
  <c r="A278" i="77" s="1"/>
  <c r="A279" i="77" s="1"/>
  <c r="A280" i="77" s="1"/>
  <c r="A281" i="77" s="1"/>
  <c r="A282" i="77" s="1"/>
  <c r="A283" i="77" s="1"/>
  <c r="A284" i="77" s="1"/>
  <c r="A285" i="77" s="1"/>
  <c r="A286" i="77" s="1"/>
  <c r="A287" i="77" s="1"/>
  <c r="A288" i="77" s="1"/>
  <c r="A289" i="77" s="1"/>
  <c r="A290" i="77" s="1"/>
  <c r="A291" i="77" s="1"/>
  <c r="A292" i="77" s="1"/>
  <c r="A293" i="77" s="1"/>
  <c r="A294" i="77" s="1"/>
  <c r="A295" i="77" s="1"/>
  <c r="A296" i="77" s="1"/>
  <c r="A297" i="77" s="1"/>
  <c r="A298" i="77" s="1"/>
  <c r="A299" i="77" s="1"/>
  <c r="A300" i="77" s="1"/>
  <c r="A301" i="77" s="1"/>
  <c r="A302" i="77" s="1"/>
  <c r="A303" i="77" s="1"/>
  <c r="A304" i="77" s="1"/>
  <c r="A305" i="77" s="1"/>
  <c r="A306" i="77" s="1"/>
  <c r="A307" i="77" s="1"/>
  <c r="A308" i="77" s="1"/>
  <c r="A309" i="77" s="1"/>
  <c r="A310" i="77" s="1"/>
  <c r="A311" i="77" s="1"/>
  <c r="A312" i="77" s="1"/>
  <c r="A313" i="77" s="1"/>
  <c r="A314" i="77" s="1"/>
  <c r="A315" i="77" s="1"/>
  <c r="A316" i="77" s="1"/>
  <c r="A317" i="77" s="1"/>
  <c r="A319" i="77" s="1"/>
  <c r="A320" i="77" s="1"/>
  <c r="A321" i="77" s="1"/>
  <c r="A322" i="77" s="1"/>
  <c r="A323" i="77" s="1"/>
  <c r="A324" i="77" s="1"/>
  <c r="A325" i="77" s="1"/>
  <c r="A326" i="77" s="1"/>
  <c r="A328" i="77" s="1"/>
  <c r="A329" i="77" s="1"/>
  <c r="A330" i="77" s="1"/>
  <c r="A331" i="77" s="1"/>
  <c r="A332" i="77" s="1"/>
  <c r="A333" i="77" s="1"/>
  <c r="A334" i="77" s="1"/>
  <c r="A337" i="77" s="1"/>
  <c r="A336" i="77" s="1"/>
  <c r="A338" i="77" s="1"/>
  <c r="A339" i="77" s="1"/>
  <c r="A340" i="77" s="1"/>
  <c r="A341" i="77" s="1"/>
  <c r="A318" i="77" s="1"/>
  <c r="A342" i="77" s="1"/>
  <c r="A343" i="77" s="1"/>
  <c r="A344" i="77" s="1"/>
  <c r="A345" i="77" s="1"/>
  <c r="A346" i="77" s="1"/>
  <c r="A347" i="77" s="1"/>
  <c r="A348" i="77" s="1"/>
  <c r="A327" i="77" s="1"/>
  <c r="A349" i="77" s="1"/>
  <c r="A350" i="77" s="1"/>
  <c r="A351" i="77" s="1"/>
  <c r="A352" i="77" s="1"/>
  <c r="A335" i="77" s="1"/>
  <c r="A353" i="77" s="1"/>
  <c r="A354" i="77" s="1"/>
  <c r="A355" i="77" s="1"/>
  <c r="A356" i="77" s="1"/>
  <c r="A357" i="77" s="1"/>
  <c r="A358" i="77" s="1"/>
  <c r="A359" i="77" s="1"/>
  <c r="A360" i="77" s="1"/>
  <c r="A361" i="77" s="1"/>
  <c r="A362" i="77" s="1"/>
  <c r="A363" i="77" s="1"/>
  <c r="A364" i="77" s="1"/>
  <c r="A365" i="77" s="1"/>
  <c r="A366" i="77" s="1"/>
  <c r="A367" i="77" s="1"/>
  <c r="A368" i="77" s="1"/>
  <c r="A369" i="77" s="1"/>
  <c r="A370" i="77" s="1"/>
  <c r="A371" i="77" s="1"/>
  <c r="A372" i="77" s="1"/>
  <c r="A373" i="77" s="1"/>
  <c r="A374" i="77" s="1"/>
  <c r="A375" i="77" s="1"/>
  <c r="A376" i="77" s="1"/>
  <c r="A377" i="77" s="1"/>
  <c r="A378" i="77" s="1"/>
  <c r="A379" i="77" s="1"/>
  <c r="A380" i="77" s="1"/>
  <c r="A381" i="77" s="1"/>
  <c r="A382" i="77" s="1"/>
  <c r="A383" i="77" s="1"/>
  <c r="A384" i="77" s="1"/>
  <c r="A385" i="77" s="1"/>
  <c r="A386" i="77" s="1"/>
  <c r="A387" i="77" s="1"/>
  <c r="A388" i="77" s="1"/>
  <c r="A389" i="77" s="1"/>
  <c r="A390" i="77" s="1"/>
  <c r="A391" i="77" s="1"/>
  <c r="A392" i="77" s="1"/>
  <c r="A393" i="77" s="1"/>
  <c r="A394" i="77" s="1"/>
  <c r="A395" i="77" s="1"/>
  <c r="A396" i="77" s="1"/>
  <c r="A397" i="77" s="1"/>
  <c r="A398" i="77" s="1"/>
  <c r="A399" i="77" s="1"/>
  <c r="A400" i="77" s="1"/>
  <c r="A401" i="77" s="1"/>
  <c r="A402" i="77" s="1"/>
  <c r="A403" i="77" s="1"/>
  <c r="A404" i="77" s="1"/>
  <c r="A405" i="77" s="1"/>
  <c r="A406" i="77" s="1"/>
  <c r="A407" i="77" s="1"/>
  <c r="A408" i="77" s="1"/>
  <c r="A409" i="77" s="1"/>
  <c r="A410" i="77" s="1"/>
  <c r="A411" i="77" s="1"/>
  <c r="A412" i="77" s="1"/>
  <c r="A413" i="77" s="1"/>
  <c r="A414" i="77" s="1"/>
  <c r="A415" i="77" s="1"/>
  <c r="A416" i="77" s="1"/>
  <c r="A417" i="77" s="1"/>
  <c r="A418" i="77" s="1"/>
  <c r="A419" i="77" s="1"/>
  <c r="A420" i="77" s="1"/>
  <c r="A421" i="77" s="1"/>
  <c r="A422" i="77" s="1"/>
  <c r="A423" i="77" s="1"/>
  <c r="A424" i="77" s="1"/>
  <c r="A425" i="77" s="1"/>
  <c r="A426" i="77" s="1"/>
  <c r="A427" i="77" s="1"/>
  <c r="A428" i="77" s="1"/>
  <c r="A429" i="77" s="1"/>
  <c r="A430" i="77" s="1"/>
  <c r="A431" i="77" s="1"/>
  <c r="A432" i="77" s="1"/>
  <c r="A433" i="77" s="1"/>
  <c r="A434" i="77" s="1"/>
  <c r="A435" i="77" s="1"/>
  <c r="A436" i="77" s="1"/>
  <c r="A437" i="77" s="1"/>
  <c r="A438" i="77" s="1"/>
  <c r="A439" i="77" s="1"/>
  <c r="A440" i="77" s="1"/>
  <c r="A441" i="77" s="1"/>
  <c r="A442" i="77" s="1"/>
  <c r="A443" i="77" s="1"/>
  <c r="A444" i="77" s="1"/>
  <c r="A445" i="77" s="1"/>
  <c r="A446" i="77" s="1"/>
  <c r="A447" i="77" s="1"/>
  <c r="A448" i="77" s="1"/>
  <c r="A449" i="77" s="1"/>
  <c r="A450" i="77" s="1"/>
  <c r="A451" i="77" s="1"/>
  <c r="A452" i="77" s="1"/>
  <c r="A453" i="77" s="1"/>
  <c r="A454" i="77" s="1"/>
  <c r="A455" i="77" s="1"/>
  <c r="A456" i="77" s="1"/>
  <c r="A457" i="77" s="1"/>
  <c r="A458" i="77" s="1"/>
  <c r="A459" i="77" s="1"/>
  <c r="F250" i="77"/>
  <c r="B163" i="77" s="1"/>
  <c r="I248" i="77"/>
  <c r="A248" i="77"/>
  <c r="I247" i="77"/>
  <c r="A247" i="77"/>
  <c r="I246" i="77"/>
  <c r="A246" i="77"/>
  <c r="I245" i="77"/>
  <c r="A245" i="77"/>
  <c r="I244" i="77"/>
  <c r="A244" i="77"/>
  <c r="I243" i="77"/>
  <c r="A243" i="77"/>
  <c r="I242" i="77"/>
  <c r="A242" i="77"/>
  <c r="I241" i="77"/>
  <c r="A241" i="77"/>
  <c r="I240" i="77"/>
  <c r="A240" i="77"/>
  <c r="I239" i="77"/>
  <c r="A239" i="77"/>
  <c r="I238" i="77"/>
  <c r="A238" i="77"/>
  <c r="I237" i="77"/>
  <c r="A237" i="77"/>
  <c r="I236" i="77"/>
  <c r="A236" i="77"/>
  <c r="I235" i="77"/>
  <c r="A235" i="77"/>
  <c r="I234" i="77"/>
  <c r="A234" i="77"/>
  <c r="I233" i="77"/>
  <c r="A233" i="77"/>
  <c r="I232" i="77"/>
  <c r="A232" i="77"/>
  <c r="I231" i="77"/>
  <c r="A231" i="77"/>
  <c r="I230" i="77"/>
  <c r="A230" i="77"/>
  <c r="I229" i="77"/>
  <c r="A229" i="77"/>
  <c r="I228" i="77"/>
  <c r="A228" i="77"/>
  <c r="I227" i="77"/>
  <c r="A227" i="77"/>
  <c r="I226" i="77"/>
  <c r="A226" i="77"/>
  <c r="I225" i="77"/>
  <c r="A225" i="77"/>
  <c r="I224" i="77"/>
  <c r="A224" i="77"/>
  <c r="I223" i="77"/>
  <c r="A223" i="77"/>
  <c r="I222" i="77"/>
  <c r="A222" i="77"/>
  <c r="I221" i="77"/>
  <c r="B221" i="77" s="1"/>
  <c r="A221" i="77"/>
  <c r="I220" i="77"/>
  <c r="A220" i="77"/>
  <c r="I219" i="77"/>
  <c r="A219" i="77"/>
  <c r="I218" i="77"/>
  <c r="B218" i="77"/>
  <c r="A218" i="77"/>
  <c r="I217" i="77"/>
  <c r="A217" i="77"/>
  <c r="I216" i="77"/>
  <c r="A216" i="77"/>
  <c r="I215" i="77"/>
  <c r="A215" i="77"/>
  <c r="I214" i="77"/>
  <c r="A214" i="77"/>
  <c r="I213" i="77"/>
  <c r="A213" i="77"/>
  <c r="I212" i="77"/>
  <c r="A212" i="77"/>
  <c r="I211" i="77"/>
  <c r="B211" i="77" s="1"/>
  <c r="A211" i="77"/>
  <c r="I210" i="77"/>
  <c r="A210" i="77"/>
  <c r="I209" i="77"/>
  <c r="A209" i="77"/>
  <c r="I208" i="77"/>
  <c r="A208" i="77"/>
  <c r="I207" i="77"/>
  <c r="B207" i="77" s="1"/>
  <c r="A207" i="77"/>
  <c r="I206" i="77"/>
  <c r="A206" i="77"/>
  <c r="I205" i="77"/>
  <c r="A205" i="77"/>
  <c r="I204" i="77"/>
  <c r="A204" i="77"/>
  <c r="I203" i="77"/>
  <c r="A203" i="77"/>
  <c r="I202" i="77"/>
  <c r="A202" i="77"/>
  <c r="I201" i="77"/>
  <c r="B201" i="77" s="1"/>
  <c r="A201" i="77"/>
  <c r="I200" i="77"/>
  <c r="A200" i="77"/>
  <c r="I199" i="77"/>
  <c r="A199" i="77"/>
  <c r="I198" i="77"/>
  <c r="A198" i="77"/>
  <c r="I197" i="77"/>
  <c r="A197" i="77"/>
  <c r="I196" i="77"/>
  <c r="A196" i="77"/>
  <c r="I195" i="77"/>
  <c r="A195" i="77"/>
  <c r="I194" i="77"/>
  <c r="B194" i="77" s="1"/>
  <c r="A194" i="77"/>
  <c r="I193" i="77"/>
  <c r="A193" i="77"/>
  <c r="I192" i="77"/>
  <c r="A192" i="77"/>
  <c r="I191" i="77"/>
  <c r="A191" i="77"/>
  <c r="I190" i="77"/>
  <c r="A190" i="77"/>
  <c r="I189" i="77"/>
  <c r="A189" i="77"/>
  <c r="I188" i="77"/>
  <c r="A188" i="77"/>
  <c r="I187" i="77"/>
  <c r="A187" i="77"/>
  <c r="I186" i="77"/>
  <c r="A186" i="77"/>
  <c r="I185" i="77"/>
  <c r="A185" i="77"/>
  <c r="I184" i="77"/>
  <c r="B184" i="77" s="1"/>
  <c r="A184" i="77"/>
  <c r="I183" i="77"/>
  <c r="A183" i="77"/>
  <c r="I182" i="77"/>
  <c r="A182" i="77"/>
  <c r="I181" i="77"/>
  <c r="A181" i="77"/>
  <c r="I180" i="77"/>
  <c r="A180" i="77"/>
  <c r="I179" i="77"/>
  <c r="A179" i="77"/>
  <c r="I178" i="77"/>
  <c r="A178" i="77"/>
  <c r="I177" i="77"/>
  <c r="B177" i="77" s="1"/>
  <c r="A177" i="77"/>
  <c r="I176" i="77"/>
  <c r="A176" i="77"/>
  <c r="I175" i="77"/>
  <c r="A175" i="77"/>
  <c r="I174" i="77"/>
  <c r="A174" i="77"/>
  <c r="I173" i="77"/>
  <c r="A173" i="77"/>
  <c r="I172" i="77"/>
  <c r="A172" i="77"/>
  <c r="I171" i="77"/>
  <c r="A171" i="77"/>
  <c r="I170" i="77"/>
  <c r="B170" i="77" s="1"/>
  <c r="A170" i="77"/>
  <c r="I169" i="77"/>
  <c r="A169" i="77"/>
  <c r="I168" i="77"/>
  <c r="A168" i="77"/>
  <c r="I167" i="77"/>
  <c r="A167" i="77"/>
  <c r="I166" i="77"/>
  <c r="A166" i="77"/>
  <c r="I165" i="77"/>
  <c r="A165" i="77"/>
  <c r="I164" i="77"/>
  <c r="A164" i="77"/>
  <c r="I163" i="77"/>
  <c r="A163" i="77"/>
  <c r="I162" i="77"/>
  <c r="A162" i="77"/>
  <c r="I161" i="77"/>
  <c r="A161" i="77"/>
  <c r="I160" i="77"/>
  <c r="A160" i="77"/>
  <c r="I159" i="77"/>
  <c r="A159" i="77"/>
  <c r="I158" i="77"/>
  <c r="A158" i="77"/>
  <c r="I157" i="77"/>
  <c r="A157" i="77"/>
  <c r="I156" i="77"/>
  <c r="B156" i="77" s="1"/>
  <c r="A156" i="77"/>
  <c r="I155" i="77"/>
  <c r="A155" i="77"/>
  <c r="I154" i="77"/>
  <c r="A154" i="77"/>
  <c r="I153" i="77"/>
  <c r="A153" i="77"/>
  <c r="I152" i="77"/>
  <c r="A152" i="77"/>
  <c r="I151" i="77"/>
  <c r="A151" i="77"/>
  <c r="I150" i="77"/>
  <c r="A150" i="77"/>
  <c r="I149" i="77"/>
  <c r="A149" i="77"/>
  <c r="I148" i="77"/>
  <c r="A148" i="77"/>
  <c r="I147" i="77"/>
  <c r="A147" i="77"/>
  <c r="I146" i="77"/>
  <c r="B146" i="77" s="1"/>
  <c r="A146" i="77"/>
  <c r="I145" i="77"/>
  <c r="A145" i="77"/>
  <c r="I144" i="77"/>
  <c r="A144" i="77"/>
  <c r="I143" i="77"/>
  <c r="A143" i="77"/>
  <c r="I142" i="77"/>
  <c r="A142" i="77"/>
  <c r="I141" i="77"/>
  <c r="A141" i="77"/>
  <c r="I140" i="77"/>
  <c r="A140" i="77"/>
  <c r="I139" i="77"/>
  <c r="A139" i="77"/>
  <c r="I138" i="77"/>
  <c r="B138" i="77" s="1"/>
  <c r="A138" i="77"/>
  <c r="I137" i="77"/>
  <c r="A137" i="77"/>
  <c r="I136" i="77"/>
  <c r="A136" i="77"/>
  <c r="I135" i="77"/>
  <c r="A135" i="77"/>
  <c r="I134" i="77"/>
  <c r="A134" i="77"/>
  <c r="I133" i="77"/>
  <c r="A133" i="77"/>
  <c r="I132" i="77"/>
  <c r="A132" i="77"/>
  <c r="I131" i="77"/>
  <c r="A131" i="77"/>
  <c r="I130" i="77"/>
  <c r="A130" i="77"/>
  <c r="I129" i="77"/>
  <c r="A129" i="77"/>
  <c r="I128" i="77"/>
  <c r="B128" i="77" s="1"/>
  <c r="A128" i="77"/>
  <c r="I127" i="77"/>
  <c r="A127" i="77"/>
  <c r="A126" i="77"/>
  <c r="I125" i="77"/>
  <c r="A125" i="77"/>
  <c r="I124" i="77"/>
  <c r="B124" i="77"/>
  <c r="A124" i="77"/>
  <c r="I123" i="77"/>
  <c r="A123" i="77"/>
  <c r="I122" i="77"/>
  <c r="A122" i="77"/>
  <c r="I121" i="77"/>
  <c r="A121" i="77"/>
  <c r="I120" i="77"/>
  <c r="A120" i="77"/>
  <c r="I119" i="77"/>
  <c r="A119" i="77"/>
  <c r="I118" i="77"/>
  <c r="A118" i="77"/>
  <c r="I117" i="77"/>
  <c r="A117" i="77"/>
  <c r="I116" i="77"/>
  <c r="A116" i="77"/>
  <c r="I115" i="77"/>
  <c r="A115" i="77"/>
  <c r="I114" i="77"/>
  <c r="A114" i="77"/>
  <c r="I113" i="77"/>
  <c r="A113" i="77"/>
  <c r="I112" i="77"/>
  <c r="A112" i="77"/>
  <c r="I111" i="77"/>
  <c r="A111" i="77"/>
  <c r="I110" i="77"/>
  <c r="A110" i="77"/>
  <c r="I109" i="77"/>
  <c r="A109" i="77"/>
  <c r="I108" i="77"/>
  <c r="A108" i="77"/>
  <c r="I107" i="77"/>
  <c r="A107" i="77"/>
  <c r="I106" i="77"/>
  <c r="A106" i="77"/>
  <c r="I105" i="77"/>
  <c r="A105" i="77"/>
  <c r="I104" i="77"/>
  <c r="A104" i="77"/>
  <c r="I103" i="77"/>
  <c r="B103" i="77" s="1"/>
  <c r="A103" i="77"/>
  <c r="I102" i="77"/>
  <c r="A102" i="77"/>
  <c r="I101" i="77"/>
  <c r="A101" i="77"/>
  <c r="I100" i="77"/>
  <c r="A100" i="77"/>
  <c r="I99" i="77"/>
  <c r="B99" i="77" s="1"/>
  <c r="A99" i="77"/>
  <c r="I98" i="77"/>
  <c r="A98" i="77"/>
  <c r="I97" i="77"/>
  <c r="A97" i="77"/>
  <c r="I96" i="77"/>
  <c r="A96" i="77"/>
  <c r="I95" i="77"/>
  <c r="A95" i="77"/>
  <c r="I94" i="77"/>
  <c r="A94" i="77"/>
  <c r="I93" i="77"/>
  <c r="A93" i="77"/>
  <c r="I92" i="77"/>
  <c r="B92" i="77" s="1"/>
  <c r="A92" i="77"/>
  <c r="I91" i="77"/>
  <c r="A91" i="77"/>
  <c r="I90" i="77"/>
  <c r="A90" i="77"/>
  <c r="I89" i="77"/>
  <c r="A89" i="77"/>
  <c r="I88" i="77"/>
  <c r="B88" i="77" s="1"/>
  <c r="A88" i="77"/>
  <c r="I87" i="77"/>
  <c r="A87" i="77"/>
  <c r="I86" i="77"/>
  <c r="A86" i="77"/>
  <c r="I85" i="77"/>
  <c r="B85" i="77" s="1"/>
  <c r="A85" i="77"/>
  <c r="I84" i="77"/>
  <c r="A84" i="77"/>
  <c r="I83" i="77"/>
  <c r="A83" i="77"/>
  <c r="I82" i="77"/>
  <c r="A82" i="77"/>
  <c r="I81" i="77"/>
  <c r="B81" i="77" s="1"/>
  <c r="A81" i="77"/>
  <c r="I80" i="77"/>
  <c r="A80" i="77"/>
  <c r="I79" i="77"/>
  <c r="A79" i="77"/>
  <c r="I78" i="77"/>
  <c r="A78" i="77"/>
  <c r="I77" i="77"/>
  <c r="B77" i="77" s="1"/>
  <c r="A77" i="77"/>
  <c r="I76" i="77"/>
  <c r="A76" i="77"/>
  <c r="I75" i="77"/>
  <c r="A75" i="77"/>
  <c r="I74" i="77"/>
  <c r="B74" i="77" s="1"/>
  <c r="A74" i="77"/>
  <c r="I73" i="77"/>
  <c r="A73" i="77"/>
  <c r="I72" i="77"/>
  <c r="A72" i="77"/>
  <c r="I71" i="77"/>
  <c r="B71" i="77" s="1"/>
  <c r="A71" i="77"/>
  <c r="I70" i="77"/>
  <c r="A70" i="77"/>
  <c r="I69" i="77"/>
  <c r="A69" i="77"/>
  <c r="I68" i="77"/>
  <c r="A68" i="77"/>
  <c r="I67" i="77"/>
  <c r="B67" i="77" s="1"/>
  <c r="A67" i="77"/>
  <c r="I66" i="77"/>
  <c r="A66" i="77"/>
  <c r="I65" i="77"/>
  <c r="A65" i="77"/>
  <c r="I64" i="77"/>
  <c r="A64" i="77"/>
  <c r="I63" i="77"/>
  <c r="B63" i="77"/>
  <c r="A63" i="77"/>
  <c r="I62" i="77"/>
  <c r="A62" i="77"/>
  <c r="I61" i="77"/>
  <c r="A61" i="77"/>
  <c r="I60" i="77"/>
  <c r="B60" i="77" s="1"/>
  <c r="A60" i="77"/>
  <c r="I59" i="77"/>
  <c r="A59" i="77"/>
  <c r="I58" i="77"/>
  <c r="A58" i="77"/>
  <c r="I57" i="77"/>
  <c r="A57" i="77"/>
  <c r="I56" i="77"/>
  <c r="B56" i="77"/>
  <c r="A56" i="77"/>
  <c r="I55" i="77"/>
  <c r="A55" i="77"/>
  <c r="I54" i="77"/>
  <c r="A54" i="77"/>
  <c r="I53" i="77"/>
  <c r="B53" i="77" s="1"/>
  <c r="A53" i="77"/>
  <c r="I52" i="77"/>
  <c r="A52" i="77"/>
  <c r="I51" i="77"/>
  <c r="A51" i="77"/>
  <c r="I50" i="77"/>
  <c r="B50" i="77" s="1"/>
  <c r="A50" i="77"/>
  <c r="I49" i="77"/>
  <c r="A49" i="77"/>
  <c r="I48" i="77"/>
  <c r="A48" i="77"/>
  <c r="I47" i="77"/>
  <c r="A47" i="77"/>
  <c r="I46" i="77"/>
  <c r="B46" i="77"/>
  <c r="A46" i="77"/>
  <c r="I45" i="77"/>
  <c r="A45" i="77"/>
  <c r="I44" i="77"/>
  <c r="A44" i="77"/>
  <c r="I43" i="77"/>
  <c r="B43" i="77" s="1"/>
  <c r="A43" i="77"/>
  <c r="I42" i="77"/>
  <c r="A42" i="77"/>
  <c r="I41" i="77"/>
  <c r="A41" i="77"/>
  <c r="I40" i="77"/>
  <c r="A40" i="77"/>
  <c r="I39" i="77"/>
  <c r="B39" i="77" s="1"/>
  <c r="A39" i="77"/>
  <c r="I38" i="77"/>
  <c r="A38" i="77"/>
  <c r="I37" i="77"/>
  <c r="A37" i="77"/>
  <c r="I36" i="77"/>
  <c r="A36" i="77"/>
  <c r="I35" i="77"/>
  <c r="A35" i="77"/>
  <c r="I34" i="77"/>
  <c r="A34" i="77"/>
  <c r="I33" i="77"/>
  <c r="B33" i="77" s="1"/>
  <c r="A33" i="77"/>
  <c r="I32" i="77"/>
  <c r="A32" i="77"/>
  <c r="I31" i="77"/>
  <c r="A31" i="77"/>
  <c r="I30" i="77"/>
  <c r="A30" i="77"/>
  <c r="I29" i="77"/>
  <c r="A29" i="77"/>
  <c r="I28" i="77"/>
  <c r="A28" i="77"/>
  <c r="I27" i="77"/>
  <c r="B27" i="77" s="1"/>
  <c r="A27" i="77"/>
  <c r="I26" i="77"/>
  <c r="A26" i="77"/>
  <c r="I25" i="77"/>
  <c r="A25" i="77"/>
  <c r="I24" i="77"/>
  <c r="A24" i="77"/>
  <c r="I23" i="77"/>
  <c r="B23" i="77" s="1"/>
  <c r="A23" i="77"/>
  <c r="I22" i="77"/>
  <c r="A22" i="77"/>
  <c r="I21" i="77"/>
  <c r="A21" i="77"/>
  <c r="I20" i="77"/>
  <c r="B20" i="77" s="1"/>
  <c r="A20" i="77"/>
  <c r="I19" i="77"/>
  <c r="A19" i="77"/>
  <c r="I18" i="77"/>
  <c r="A18" i="77"/>
  <c r="I17" i="77"/>
  <c r="B17" i="77" s="1"/>
  <c r="A17" i="77"/>
  <c r="I16" i="77"/>
  <c r="A16" i="77"/>
  <c r="I15" i="77"/>
  <c r="A15" i="77"/>
  <c r="I14" i="77"/>
  <c r="A14" i="77"/>
  <c r="I13" i="77"/>
  <c r="A13" i="77"/>
  <c r="I12" i="77"/>
  <c r="A12" i="77"/>
  <c r="I11" i="77"/>
  <c r="A11" i="77"/>
  <c r="I10" i="77"/>
  <c r="A10" i="77"/>
  <c r="I9" i="77"/>
  <c r="A9" i="77"/>
  <c r="I8" i="77"/>
  <c r="A8" i="77"/>
  <c r="I7" i="77"/>
  <c r="B7" i="77" s="1"/>
  <c r="A7" i="77"/>
  <c r="I6" i="77"/>
  <c r="A6" i="77"/>
  <c r="I5" i="77"/>
  <c r="A5" i="77"/>
  <c r="I4" i="77"/>
  <c r="A4" i="77"/>
  <c r="I3" i="77"/>
  <c r="B3" i="77" s="1"/>
  <c r="A3" i="77"/>
  <c r="I2" i="77"/>
  <c r="A2" i="77"/>
  <c r="B159" i="77" l="1"/>
  <c r="B231" i="77"/>
  <c r="B204" i="77"/>
  <c r="B149" i="77"/>
  <c r="B224" i="77"/>
  <c r="B245" i="77"/>
  <c r="B4" i="77"/>
  <c r="B11" i="77"/>
  <c r="B18" i="77"/>
  <c r="B393" i="77" s="1"/>
  <c r="I393" i="77" s="1"/>
  <c r="B30" i="77"/>
  <c r="B37" i="77"/>
  <c r="B44" i="77"/>
  <c r="B401" i="77" s="1"/>
  <c r="I401" i="77" s="1"/>
  <c r="B89" i="77"/>
  <c r="B367" i="77" s="1"/>
  <c r="I367" i="77" s="1"/>
  <c r="B121" i="77"/>
  <c r="B139" i="77"/>
  <c r="B150" i="77"/>
  <c r="B171" i="77"/>
  <c r="B191" i="77"/>
  <c r="B399" i="77" s="1"/>
  <c r="I399" i="77" s="1"/>
  <c r="B202" i="77"/>
  <c r="B47" i="77"/>
  <c r="B64" i="77"/>
  <c r="B108" i="77"/>
  <c r="B394" i="77" s="1"/>
  <c r="I394" i="77" s="1"/>
  <c r="B111" i="77"/>
  <c r="B294" i="77" s="1"/>
  <c r="I294" i="77" s="1"/>
  <c r="B143" i="77"/>
  <c r="B15" i="77"/>
  <c r="B327" i="77" s="1"/>
  <c r="I327" i="77" s="1"/>
  <c r="B25" i="77"/>
  <c r="B265" i="77" s="1"/>
  <c r="I265" i="77" s="1"/>
  <c r="B28" i="77"/>
  <c r="B284" i="77" s="1"/>
  <c r="I284" i="77" s="1"/>
  <c r="B31" i="77"/>
  <c r="B35" i="77"/>
  <c r="B41" i="77"/>
  <c r="B309" i="77" s="1"/>
  <c r="I309" i="77" s="1"/>
  <c r="B51" i="77"/>
  <c r="B318" i="77" s="1"/>
  <c r="I318" i="77" s="1"/>
  <c r="B61" i="77"/>
  <c r="B72" i="77"/>
  <c r="B79" i="77"/>
  <c r="B90" i="77"/>
  <c r="B362" i="77" s="1"/>
  <c r="I362" i="77" s="1"/>
  <c r="B97" i="77"/>
  <c r="B257" i="77" s="1"/>
  <c r="I257" i="77" s="1"/>
  <c r="B101" i="77"/>
  <c r="B315" i="77" s="1"/>
  <c r="I315" i="77" s="1"/>
  <c r="B122" i="77"/>
  <c r="B406" i="77" s="1"/>
  <c r="I406" i="77" s="1"/>
  <c r="B130" i="77"/>
  <c r="B133" i="77"/>
  <c r="B376" i="77" s="1"/>
  <c r="I376" i="77" s="1"/>
  <c r="B136" i="77"/>
  <c r="B140" i="77"/>
  <c r="B266" i="77" s="1"/>
  <c r="I266" i="77" s="1"/>
  <c r="B161" i="77"/>
  <c r="B168" i="77"/>
  <c r="B172" i="77"/>
  <c r="B357" i="77" s="1"/>
  <c r="I357" i="77" s="1"/>
  <c r="B175" i="77"/>
  <c r="B179" i="77"/>
  <c r="B186" i="77"/>
  <c r="B321" i="77" s="1"/>
  <c r="I321" i="77" s="1"/>
  <c r="B189" i="77"/>
  <c r="B398" i="77" s="1"/>
  <c r="I398" i="77" s="1"/>
  <c r="B192" i="77"/>
  <c r="B199" i="77"/>
  <c r="B209" i="77"/>
  <c r="B403" i="77" s="1"/>
  <c r="I403" i="77" s="1"/>
  <c r="B216" i="77"/>
  <c r="B291" i="77" s="1"/>
  <c r="I291" i="77" s="1"/>
  <c r="B236" i="77"/>
  <c r="B273" i="77" s="1"/>
  <c r="I273" i="77" s="1"/>
  <c r="B239" i="77"/>
  <c r="B263" i="77" s="1"/>
  <c r="I263" i="77" s="1"/>
  <c r="B243" i="77"/>
  <c r="B280" i="77" s="1"/>
  <c r="I280" i="77" s="1"/>
  <c r="B174" i="77"/>
  <c r="B349" i="77" s="1"/>
  <c r="I349" i="77" s="1"/>
  <c r="B228" i="77"/>
  <c r="B14" i="77"/>
  <c r="B302" i="77" s="1"/>
  <c r="I302" i="77" s="1"/>
  <c r="B93" i="77"/>
  <c r="B296" i="77" s="1"/>
  <c r="I296" i="77" s="1"/>
  <c r="B135" i="77"/>
  <c r="B325" i="77" s="1"/>
  <c r="I325" i="77" s="1"/>
  <c r="B167" i="77"/>
  <c r="B225" i="77"/>
  <c r="B364" i="77" s="1"/>
  <c r="I364" i="77" s="1"/>
  <c r="B86" i="77"/>
  <c r="B125" i="77"/>
  <c r="B389" i="77" s="1"/>
  <c r="I389" i="77" s="1"/>
  <c r="B154" i="77"/>
  <c r="B219" i="77"/>
  <c r="B261" i="77" s="1"/>
  <c r="I261" i="77" s="1"/>
  <c r="B206" i="77"/>
  <c r="B368" i="77" s="1"/>
  <c r="I368" i="77" s="1"/>
  <c r="B213" i="77"/>
  <c r="B335" i="77" s="1"/>
  <c r="I335" i="77" s="1"/>
  <c r="B230" i="77"/>
  <c r="B110" i="77"/>
  <c r="B117" i="77"/>
  <c r="B153" i="77"/>
  <c r="B267" i="77" s="1"/>
  <c r="I267" i="77" s="1"/>
  <c r="B181" i="77"/>
  <c r="B379" i="77" s="1"/>
  <c r="I379" i="77" s="1"/>
  <c r="B238" i="77"/>
  <c r="B387" i="77" s="1"/>
  <c r="I387" i="77" s="1"/>
  <c r="B34" i="77"/>
  <c r="B100" i="77"/>
  <c r="B299" i="77" s="1"/>
  <c r="I299" i="77" s="1"/>
  <c r="B132" i="77"/>
  <c r="B157" i="77"/>
  <c r="B369" i="77" s="1"/>
  <c r="I369" i="77" s="1"/>
  <c r="B178" i="77"/>
  <c r="B188" i="77"/>
  <c r="B195" i="77"/>
  <c r="B208" i="77"/>
  <c r="B333" i="77" s="1"/>
  <c r="I333" i="77" s="1"/>
  <c r="B57" i="77"/>
  <c r="B75" i="77"/>
  <c r="B295" i="77" s="1"/>
  <c r="I295" i="77" s="1"/>
  <c r="B114" i="77"/>
  <c r="B363" i="77" s="1"/>
  <c r="I363" i="77" s="1"/>
  <c r="B147" i="77"/>
  <c r="B212" i="77"/>
  <c r="B222" i="77"/>
  <c r="B390" i="77" s="1"/>
  <c r="I390" i="77" s="1"/>
  <c r="B5" i="77"/>
  <c r="B306" i="77" s="1"/>
  <c r="I306" i="77" s="1"/>
  <c r="B12" i="77"/>
  <c r="B19" i="77"/>
  <c r="B343" i="77" s="1"/>
  <c r="I343" i="77" s="1"/>
  <c r="B38" i="77"/>
  <c r="B45" i="77"/>
  <c r="B65" i="77"/>
  <c r="B283" i="77" s="1"/>
  <c r="I283" i="77" s="1"/>
  <c r="B83" i="77"/>
  <c r="B256" i="77" s="1"/>
  <c r="I256" i="77" s="1"/>
  <c r="B87" i="77"/>
  <c r="B119" i="77"/>
  <c r="B384" i="77" s="1"/>
  <c r="I384" i="77" s="1"/>
  <c r="B151" i="77"/>
  <c r="B158" i="77"/>
  <c r="B307" i="77" s="1"/>
  <c r="I307" i="77" s="1"/>
  <c r="B196" i="77"/>
  <c r="B371" i="77" s="1"/>
  <c r="I371" i="77" s="1"/>
  <c r="B203" i="77"/>
  <c r="B303" i="77" s="1"/>
  <c r="I303" i="77" s="1"/>
  <c r="B16" i="77"/>
  <c r="B26" i="77"/>
  <c r="B297" i="77" s="1"/>
  <c r="I297" i="77" s="1"/>
  <c r="B32" i="77"/>
  <c r="B285" i="77" s="1"/>
  <c r="I285" i="77" s="1"/>
  <c r="B42" i="77"/>
  <c r="B52" i="77"/>
  <c r="B55" i="77"/>
  <c r="B348" i="77" s="1"/>
  <c r="I348" i="77" s="1"/>
  <c r="B62" i="77"/>
  <c r="B326" i="77" s="1"/>
  <c r="I326" i="77" s="1"/>
  <c r="B91" i="77"/>
  <c r="B411" i="77" s="1"/>
  <c r="I411" i="77" s="1"/>
  <c r="B98" i="77"/>
  <c r="B370" i="77" s="1"/>
  <c r="I370" i="77" s="1"/>
  <c r="B102" i="77"/>
  <c r="B109" i="77"/>
  <c r="B112" i="77"/>
  <c r="B123" i="77"/>
  <c r="B404" i="77" s="1"/>
  <c r="I404" i="77" s="1"/>
  <c r="B127" i="77"/>
  <c r="B345" i="77" s="1"/>
  <c r="I345" i="77" s="1"/>
  <c r="B137" i="77"/>
  <c r="B287" i="77" s="1"/>
  <c r="I287" i="77" s="1"/>
  <c r="B141" i="77"/>
  <c r="B313" i="77" s="1"/>
  <c r="I313" i="77" s="1"/>
  <c r="B148" i="77"/>
  <c r="B155" i="77"/>
  <c r="B346" i="77" s="1"/>
  <c r="I346" i="77" s="1"/>
  <c r="B162" i="77"/>
  <c r="B282" i="77" s="1"/>
  <c r="I282" i="77" s="1"/>
  <c r="B169" i="77"/>
  <c r="B173" i="77"/>
  <c r="B176" i="77"/>
  <c r="B332" i="77" s="1"/>
  <c r="I332" i="77" s="1"/>
  <c r="B183" i="77"/>
  <c r="B339" i="77" s="1"/>
  <c r="I339" i="77" s="1"/>
  <c r="B193" i="77"/>
  <c r="B200" i="77"/>
  <c r="B381" i="77" s="1"/>
  <c r="I381" i="77" s="1"/>
  <c r="B210" i="77"/>
  <c r="B217" i="77"/>
  <c r="B269" i="77" s="1"/>
  <c r="I269" i="77" s="1"/>
  <c r="B220" i="77"/>
  <c r="B223" i="77"/>
  <c r="B227" i="77"/>
  <c r="B234" i="77"/>
  <c r="B262" i="77" s="1"/>
  <c r="I262" i="77" s="1"/>
  <c r="B237" i="77"/>
  <c r="B412" i="77" s="1"/>
  <c r="I412" i="77" s="1"/>
  <c r="B240" i="77"/>
  <c r="B96" i="77"/>
  <c r="B107" i="77"/>
  <c r="B113" i="77"/>
  <c r="B142" i="77"/>
  <c r="B198" i="77"/>
  <c r="B410" i="77" s="1"/>
  <c r="I410" i="77" s="1"/>
  <c r="B235" i="77"/>
  <c r="B334" i="77" s="1"/>
  <c r="I334" i="77" s="1"/>
  <c r="B24" i="77"/>
  <c r="B286" i="77" s="1"/>
  <c r="I286" i="77" s="1"/>
  <c r="B40" i="77"/>
  <c r="B298" i="77" s="1"/>
  <c r="I298" i="77" s="1"/>
  <c r="B78" i="77"/>
  <c r="B366" i="77" s="1"/>
  <c r="I366" i="77" s="1"/>
  <c r="B129" i="77"/>
  <c r="B392" i="77" s="1"/>
  <c r="I392" i="77" s="1"/>
  <c r="B160" i="77"/>
  <c r="B351" i="77" s="1"/>
  <c r="I351" i="77" s="1"/>
  <c r="B185" i="77"/>
  <c r="B279" i="77" s="1"/>
  <c r="I279" i="77" s="1"/>
  <c r="B205" i="77"/>
  <c r="B347" i="77" s="1"/>
  <c r="I347" i="77" s="1"/>
  <c r="B215" i="77"/>
  <c r="B365" i="77" s="1"/>
  <c r="I365" i="77" s="1"/>
  <c r="B8" i="77"/>
  <c r="B21" i="77"/>
  <c r="B54" i="77"/>
  <c r="B68" i="77"/>
  <c r="B82" i="77"/>
  <c r="B338" i="77" s="1"/>
  <c r="I338" i="77" s="1"/>
  <c r="B104" i="77"/>
  <c r="B118" i="77"/>
  <c r="B288" i="77" s="1"/>
  <c r="I288" i="77" s="1"/>
  <c r="B164" i="77"/>
  <c r="B182" i="77"/>
  <c r="B378" i="77" s="1"/>
  <c r="I378" i="77" s="1"/>
  <c r="B246" i="77"/>
  <c r="B278" i="77" s="1"/>
  <c r="I278" i="77" s="1"/>
  <c r="B2" i="77"/>
  <c r="B354" i="77" s="1"/>
  <c r="I354" i="77" s="1"/>
  <c r="B9" i="77"/>
  <c r="B22" i="77"/>
  <c r="B48" i="77"/>
  <c r="B58" i="77"/>
  <c r="B69" i="77"/>
  <c r="B377" i="77" s="1"/>
  <c r="I377" i="77" s="1"/>
  <c r="B76" i="77"/>
  <c r="B361" i="77" s="1"/>
  <c r="I361" i="77" s="1"/>
  <c r="B94" i="77"/>
  <c r="B105" i="77"/>
  <c r="B115" i="77"/>
  <c r="B144" i="77"/>
  <c r="B165" i="77"/>
  <c r="B6" i="77"/>
  <c r="B289" i="77" s="1"/>
  <c r="I289" i="77" s="1"/>
  <c r="B10" i="77"/>
  <c r="B372" i="77" s="1"/>
  <c r="I372" i="77" s="1"/>
  <c r="B13" i="77"/>
  <c r="B271" i="77" s="1"/>
  <c r="I271" i="77" s="1"/>
  <c r="B29" i="77"/>
  <c r="B36" i="77"/>
  <c r="B323" i="77" s="1"/>
  <c r="I323" i="77" s="1"/>
  <c r="B49" i="77"/>
  <c r="B255" i="77" s="1"/>
  <c r="I255" i="77" s="1"/>
  <c r="B59" i="77"/>
  <c r="B66" i="77"/>
  <c r="B70" i="77"/>
  <c r="B274" i="77" s="1"/>
  <c r="I274" i="77" s="1"/>
  <c r="B73" i="77"/>
  <c r="B80" i="77"/>
  <c r="B292" i="77" s="1"/>
  <c r="I292" i="77" s="1"/>
  <c r="B84" i="77"/>
  <c r="B405" i="77" s="1"/>
  <c r="I405" i="77" s="1"/>
  <c r="B95" i="77"/>
  <c r="B408" i="77" s="1"/>
  <c r="I408" i="77" s="1"/>
  <c r="B106" i="77"/>
  <c r="B116" i="77"/>
  <c r="B395" i="77" s="1"/>
  <c r="I395" i="77" s="1"/>
  <c r="B120" i="77"/>
  <c r="B131" i="77"/>
  <c r="B134" i="77"/>
  <c r="B356" i="77" s="1"/>
  <c r="I356" i="77" s="1"/>
  <c r="B145" i="77"/>
  <c r="B152" i="77"/>
  <c r="B166" i="77"/>
  <c r="B340" i="77" s="1"/>
  <c r="I340" i="77" s="1"/>
  <c r="B180" i="77"/>
  <c r="B187" i="77"/>
  <c r="B314" i="77" s="1"/>
  <c r="I314" i="77" s="1"/>
  <c r="B190" i="77"/>
  <c r="B197" i="77"/>
  <c r="B214" i="77"/>
  <c r="B328" i="77" s="1"/>
  <c r="I328" i="77" s="1"/>
  <c r="C444" i="77"/>
  <c r="D265" i="77"/>
  <c r="B226" i="77"/>
  <c r="B229" i="77"/>
  <c r="B320" i="77" s="1"/>
  <c r="I320" i="77" s="1"/>
  <c r="B232" i="77"/>
  <c r="B358" i="77" s="1"/>
  <c r="I358" i="77" s="1"/>
  <c r="B242" i="77"/>
  <c r="B407" i="77" s="1"/>
  <c r="I407" i="77" s="1"/>
  <c r="B244" i="77"/>
  <c r="B281" i="77" s="1"/>
  <c r="I281" i="77" s="1"/>
  <c r="D333" i="77"/>
  <c r="B400" i="77"/>
  <c r="I400" i="77" s="1"/>
  <c r="C264" i="77"/>
  <c r="C273" i="77"/>
  <c r="B277" i="77"/>
  <c r="I277" i="77" s="1"/>
  <c r="D281" i="77"/>
  <c r="D295" i="77"/>
  <c r="D336" i="77"/>
  <c r="C346" i="77"/>
  <c r="C368" i="77"/>
  <c r="D390" i="77"/>
  <c r="B402" i="77"/>
  <c r="I402" i="77" s="1"/>
  <c r="B253" i="77"/>
  <c r="I253" i="77" s="1"/>
  <c r="C256" i="77"/>
  <c r="C265" i="77"/>
  <c r="D273" i="77"/>
  <c r="C286" i="77"/>
  <c r="B317" i="77"/>
  <c r="I317" i="77" s="1"/>
  <c r="C327" i="77"/>
  <c r="D368" i="77"/>
  <c r="C403" i="77"/>
  <c r="D289" i="77"/>
  <c r="C365" i="77"/>
  <c r="C291" i="77"/>
  <c r="C381" i="77"/>
  <c r="B254" i="77"/>
  <c r="I254" i="77" s="1"/>
  <c r="D257" i="77"/>
  <c r="C270" i="77"/>
  <c r="D305" i="77"/>
  <c r="C312" i="77"/>
  <c r="D319" i="77"/>
  <c r="B341" i="77"/>
  <c r="I341" i="77" s="1"/>
  <c r="C360" i="77"/>
  <c r="D259" i="77"/>
  <c r="C272" i="77"/>
  <c r="B301" i="77"/>
  <c r="I301" i="77" s="1"/>
  <c r="C389" i="77"/>
  <c r="C257" i="77"/>
  <c r="C278" i="77"/>
  <c r="C317" i="77"/>
  <c r="D327" i="77"/>
  <c r="B360" i="77"/>
  <c r="I360" i="77" s="1"/>
  <c r="C254" i="77"/>
  <c r="C262" i="77"/>
  <c r="B275" i="77"/>
  <c r="I275" i="77" s="1"/>
  <c r="D283" i="77"/>
  <c r="B293" i="77"/>
  <c r="I293" i="77" s="1"/>
  <c r="D298" i="77"/>
  <c r="C321" i="77"/>
  <c r="B330" i="77"/>
  <c r="I330" i="77" s="1"/>
  <c r="C318" i="77"/>
  <c r="B373" i="77"/>
  <c r="I373" i="77" s="1"/>
  <c r="D395" i="77"/>
  <c r="D268" i="77"/>
  <c r="C295" i="77"/>
  <c r="D355" i="77"/>
  <c r="B270" i="77"/>
  <c r="I270" i="77" s="1"/>
  <c r="D275" i="77"/>
  <c r="D284" i="77"/>
  <c r="C288" i="77"/>
  <c r="C293" i="77"/>
  <c r="B300" i="77"/>
  <c r="I300" i="77" s="1"/>
  <c r="D321" i="77"/>
  <c r="D374" i="77"/>
  <c r="D398" i="77"/>
  <c r="C408" i="77"/>
  <c r="C281" i="77"/>
  <c r="D324" i="77"/>
  <c r="D411" i="77"/>
  <c r="D260" i="77"/>
  <c r="C445" i="77"/>
  <c r="D409" i="77"/>
  <c r="C406" i="77"/>
  <c r="D401" i="77"/>
  <c r="C398" i="77"/>
  <c r="D393" i="77"/>
  <c r="C390" i="77"/>
  <c r="D385" i="77"/>
  <c r="C382" i="77"/>
  <c r="D377" i="77"/>
  <c r="C374" i="77"/>
  <c r="D369" i="77"/>
  <c r="C366" i="77"/>
  <c r="D361" i="77"/>
  <c r="C358" i="77"/>
  <c r="B355" i="77"/>
  <c r="I355" i="77" s="1"/>
  <c r="D353" i="77"/>
  <c r="C351" i="77"/>
  <c r="D347" i="77"/>
  <c r="C344" i="77"/>
  <c r="D340" i="77"/>
  <c r="C336" i="77"/>
  <c r="D412" i="77"/>
  <c r="C409" i="77"/>
  <c r="D404" i="77"/>
  <c r="C401" i="77"/>
  <c r="D396" i="77"/>
  <c r="C393" i="77"/>
  <c r="D388" i="77"/>
  <c r="C385" i="77"/>
  <c r="B382" i="77"/>
  <c r="I382" i="77" s="1"/>
  <c r="D380" i="77"/>
  <c r="C377" i="77"/>
  <c r="B374" i="77"/>
  <c r="I374" i="77" s="1"/>
  <c r="D372" i="77"/>
  <c r="C369" i="77"/>
  <c r="D364" i="77"/>
  <c r="C361" i="77"/>
  <c r="D356" i="77"/>
  <c r="C353" i="77"/>
  <c r="D349" i="77"/>
  <c r="C347" i="77"/>
  <c r="B344" i="77"/>
  <c r="I344" i="77" s="1"/>
  <c r="D342" i="77"/>
  <c r="C340" i="77"/>
  <c r="B336" i="77"/>
  <c r="I336" i="77" s="1"/>
  <c r="D334" i="77"/>
  <c r="C331" i="77"/>
  <c r="D325" i="77"/>
  <c r="C322" i="77"/>
  <c r="D316" i="77"/>
  <c r="C313" i="77"/>
  <c r="B310" i="77"/>
  <c r="I310" i="77" s="1"/>
  <c r="D308" i="77"/>
  <c r="C305" i="77"/>
  <c r="D300" i="77"/>
  <c r="C297" i="77"/>
  <c r="D292" i="77"/>
  <c r="C412" i="77"/>
  <c r="B409" i="77"/>
  <c r="I409" i="77" s="1"/>
  <c r="D407" i="77"/>
  <c r="C404" i="77"/>
  <c r="D399" i="77"/>
  <c r="C396" i="77"/>
  <c r="D391" i="77"/>
  <c r="C388" i="77"/>
  <c r="B385" i="77"/>
  <c r="I385" i="77" s="1"/>
  <c r="D383" i="77"/>
  <c r="C380" i="77"/>
  <c r="D375" i="77"/>
  <c r="C372" i="77"/>
  <c r="D367" i="77"/>
  <c r="C364" i="77"/>
  <c r="D359" i="77"/>
  <c r="C356" i="77"/>
  <c r="B353" i="77"/>
  <c r="I353" i="77" s="1"/>
  <c r="D352" i="77"/>
  <c r="C349" i="77"/>
  <c r="D345" i="77"/>
  <c r="C342" i="77"/>
  <c r="D338" i="77"/>
  <c r="C334" i="77"/>
  <c r="B331" i="77"/>
  <c r="I331" i="77" s="1"/>
  <c r="D329" i="77"/>
  <c r="C325" i="77"/>
  <c r="B322" i="77"/>
  <c r="I322" i="77" s="1"/>
  <c r="D320" i="77"/>
  <c r="C316" i="77"/>
  <c r="D311" i="77"/>
  <c r="C308" i="77"/>
  <c r="B305" i="77"/>
  <c r="I305" i="77" s="1"/>
  <c r="D303" i="77"/>
  <c r="C300" i="77"/>
  <c r="D410" i="77"/>
  <c r="C407" i="77"/>
  <c r="D402" i="77"/>
  <c r="C399" i="77"/>
  <c r="B396" i="77"/>
  <c r="I396" i="77" s="1"/>
  <c r="D394" i="77"/>
  <c r="C391" i="77"/>
  <c r="B388" i="77"/>
  <c r="I388" i="77" s="1"/>
  <c r="D386" i="77"/>
  <c r="C383" i="77"/>
  <c r="B380" i="77"/>
  <c r="I380" i="77" s="1"/>
  <c r="D378" i="77"/>
  <c r="C375" i="77"/>
  <c r="D370" i="77"/>
  <c r="C367" i="77"/>
  <c r="D362" i="77"/>
  <c r="C359" i="77"/>
  <c r="D354" i="77"/>
  <c r="C352" i="77"/>
  <c r="D348" i="77"/>
  <c r="C345" i="77"/>
  <c r="B342" i="77"/>
  <c r="I342" i="77" s="1"/>
  <c r="D341" i="77"/>
  <c r="C338" i="77"/>
  <c r="D332" i="77"/>
  <c r="C329" i="77"/>
  <c r="D323" i="77"/>
  <c r="C320" i="77"/>
  <c r="D314" i="77"/>
  <c r="C311" i="77"/>
  <c r="B308" i="77"/>
  <c r="I308" i="77" s="1"/>
  <c r="D444" i="77"/>
  <c r="C410" i="77"/>
  <c r="D405" i="77"/>
  <c r="C402" i="77"/>
  <c r="D397" i="77"/>
  <c r="C394" i="77"/>
  <c r="B391" i="77"/>
  <c r="I391" i="77" s="1"/>
  <c r="D389" i="77"/>
  <c r="C386" i="77"/>
  <c r="B383" i="77"/>
  <c r="I383" i="77" s="1"/>
  <c r="D381" i="77"/>
  <c r="C378" i="77"/>
  <c r="B375" i="77"/>
  <c r="I375" i="77" s="1"/>
  <c r="D373" i="77"/>
  <c r="C370" i="77"/>
  <c r="D365" i="77"/>
  <c r="C362" i="77"/>
  <c r="B359" i="77"/>
  <c r="I359" i="77" s="1"/>
  <c r="D357" i="77"/>
  <c r="C354" i="77"/>
  <c r="B352" i="77"/>
  <c r="I352" i="77" s="1"/>
  <c r="D350" i="77"/>
  <c r="C348" i="77"/>
  <c r="D343" i="77"/>
  <c r="C341" i="77"/>
  <c r="D337" i="77"/>
  <c r="C332" i="77"/>
  <c r="B329" i="77"/>
  <c r="I329" i="77" s="1"/>
  <c r="D326" i="77"/>
  <c r="C323" i="77"/>
  <c r="D317" i="77"/>
  <c r="C314" i="77"/>
  <c r="B311" i="77"/>
  <c r="I311" i="77" s="1"/>
  <c r="D309" i="77"/>
  <c r="C306" i="77"/>
  <c r="D301" i="77"/>
  <c r="C298" i="77"/>
  <c r="D293" i="77"/>
  <c r="D406" i="77"/>
  <c r="C397" i="77"/>
  <c r="D384" i="77"/>
  <c r="C376" i="77"/>
  <c r="D363" i="77"/>
  <c r="C355" i="77"/>
  <c r="D344" i="77"/>
  <c r="C337" i="77"/>
  <c r="D328" i="77"/>
  <c r="C324" i="77"/>
  <c r="D307" i="77"/>
  <c r="D302" i="77"/>
  <c r="D297" i="77"/>
  <c r="D287" i="77"/>
  <c r="C284" i="77"/>
  <c r="D279" i="77"/>
  <c r="C276" i="77"/>
  <c r="D271" i="77"/>
  <c r="C268" i="77"/>
  <c r="D263" i="77"/>
  <c r="C260" i="77"/>
  <c r="D255" i="77"/>
  <c r="C405" i="77"/>
  <c r="B397" i="77"/>
  <c r="I397" i="77" s="1"/>
  <c r="D392" i="77"/>
  <c r="C384" i="77"/>
  <c r="D371" i="77"/>
  <c r="C363" i="77"/>
  <c r="D351" i="77"/>
  <c r="C343" i="77"/>
  <c r="B337" i="77"/>
  <c r="I337" i="77" s="1"/>
  <c r="D331" i="77"/>
  <c r="C328" i="77"/>
  <c r="B324" i="77"/>
  <c r="I324" i="77" s="1"/>
  <c r="D310" i="77"/>
  <c r="C307" i="77"/>
  <c r="D304" i="77"/>
  <c r="C302" i="77"/>
  <c r="D299" i="77"/>
  <c r="D290" i="77"/>
  <c r="C287" i="77"/>
  <c r="D282" i="77"/>
  <c r="C279" i="77"/>
  <c r="B276" i="77"/>
  <c r="I276" i="77" s="1"/>
  <c r="D274" i="77"/>
  <c r="C271" i="77"/>
  <c r="B268" i="77"/>
  <c r="I268" i="77" s="1"/>
  <c r="D266" i="77"/>
  <c r="C263" i="77"/>
  <c r="B260" i="77"/>
  <c r="I260" i="77" s="1"/>
  <c r="D258" i="77"/>
  <c r="C255" i="77"/>
  <c r="D400" i="77"/>
  <c r="C392" i="77"/>
  <c r="D379" i="77"/>
  <c r="C371" i="77"/>
  <c r="D358" i="77"/>
  <c r="C350" i="77"/>
  <c r="D339" i="77"/>
  <c r="D330" i="77"/>
  <c r="C326" i="77"/>
  <c r="D313" i="77"/>
  <c r="C310" i="77"/>
  <c r="C304" i="77"/>
  <c r="C299" i="77"/>
  <c r="D296" i="77"/>
  <c r="D294" i="77"/>
  <c r="C292" i="77"/>
  <c r="C290" i="77"/>
  <c r="D285" i="77"/>
  <c r="C282" i="77"/>
  <c r="D277" i="77"/>
  <c r="C274" i="77"/>
  <c r="D269" i="77"/>
  <c r="C266" i="77"/>
  <c r="D261" i="77"/>
  <c r="C258" i="77"/>
  <c r="D253" i="77"/>
  <c r="D408" i="77"/>
  <c r="C400" i="77"/>
  <c r="D387" i="77"/>
  <c r="C379" i="77"/>
  <c r="D366" i="77"/>
  <c r="C357" i="77"/>
  <c r="B350" i="77"/>
  <c r="I350" i="77" s="1"/>
  <c r="D346" i="77"/>
  <c r="C339" i="77"/>
  <c r="C330" i="77"/>
  <c r="D312" i="77"/>
  <c r="C309" i="77"/>
  <c r="D306" i="77"/>
  <c r="B304" i="77"/>
  <c r="I304" i="77" s="1"/>
  <c r="C301" i="77"/>
  <c r="C296" i="77"/>
  <c r="C294" i="77"/>
  <c r="B290" i="77"/>
  <c r="I290" i="77" s="1"/>
  <c r="D288" i="77"/>
  <c r="C285" i="77"/>
  <c r="D280" i="77"/>
  <c r="C277" i="77"/>
  <c r="D272" i="77"/>
  <c r="C269" i="77"/>
  <c r="D264" i="77"/>
  <c r="C261" i="77"/>
  <c r="B258" i="77"/>
  <c r="I258" i="77" s="1"/>
  <c r="D256" i="77"/>
  <c r="C253" i="77"/>
  <c r="D445" i="77"/>
  <c r="D403" i="77"/>
  <c r="C395" i="77"/>
  <c r="B386" i="77"/>
  <c r="I386" i="77" s="1"/>
  <c r="D382" i="77"/>
  <c r="C373" i="77"/>
  <c r="D360" i="77"/>
  <c r="C335" i="77"/>
  <c r="D318" i="77"/>
  <c r="C333" i="77"/>
  <c r="D322" i="77"/>
  <c r="C319" i="77"/>
  <c r="C315" i="77"/>
  <c r="B312" i="77"/>
  <c r="I312" i="77" s="1"/>
  <c r="C303" i="77"/>
  <c r="D291" i="77"/>
  <c r="D286" i="77"/>
  <c r="C283" i="77"/>
  <c r="D278" i="77"/>
  <c r="C275" i="77"/>
  <c r="B272" i="77"/>
  <c r="I272" i="77" s="1"/>
  <c r="D270" i="77"/>
  <c r="C267" i="77"/>
  <c r="B264" i="77"/>
  <c r="I264" i="77" s="1"/>
  <c r="D262" i="77"/>
  <c r="C259" i="77"/>
  <c r="D254" i="77"/>
  <c r="B259" i="77"/>
  <c r="I259" i="77" s="1"/>
  <c r="D267" i="77"/>
  <c r="D276" i="77"/>
  <c r="C280" i="77"/>
  <c r="C289" i="77"/>
  <c r="D315" i="77"/>
  <c r="D335" i="77"/>
  <c r="D376" i="77"/>
  <c r="C387" i="77"/>
  <c r="C411" i="77"/>
  <c r="B233" i="77"/>
  <c r="B241" i="77"/>
  <c r="A271" i="62"/>
  <c r="A272" i="62" s="1"/>
  <c r="A273" i="62" s="1"/>
  <c r="A274" i="62" s="1"/>
  <c r="A275" i="62" s="1"/>
  <c r="A276" i="62" s="1"/>
  <c r="A277" i="62" s="1"/>
  <c r="A278" i="62" s="1"/>
  <c r="A279" i="62" s="1"/>
  <c r="A280" i="62" s="1"/>
  <c r="A281" i="62" s="1"/>
  <c r="A282" i="62" s="1"/>
  <c r="A283" i="62" s="1"/>
  <c r="A284" i="62" s="1"/>
  <c r="A285" i="62" s="1"/>
  <c r="A286" i="62" s="1"/>
  <c r="A287" i="62" s="1"/>
  <c r="A288" i="62" s="1"/>
  <c r="A289" i="62" s="1"/>
  <c r="A290" i="62" s="1"/>
  <c r="A291" i="62" s="1"/>
  <c r="A292" i="62" s="1"/>
  <c r="A293" i="62" s="1"/>
  <c r="A294" i="62" s="1"/>
  <c r="A295" i="62" s="1"/>
  <c r="A296" i="62" s="1"/>
  <c r="A297" i="62" s="1"/>
  <c r="A298" i="62" s="1"/>
  <c r="A299" i="62" s="1"/>
  <c r="A300" i="62" s="1"/>
  <c r="A301" i="62" s="1"/>
  <c r="A302" i="62" s="1"/>
  <c r="A303" i="62" s="1"/>
  <c r="A304" i="62" s="1"/>
  <c r="A305" i="62" s="1"/>
  <c r="A306" i="62" s="1"/>
  <c r="A307" i="62" s="1"/>
  <c r="A308" i="62" s="1"/>
  <c r="A309" i="62" s="1"/>
  <c r="A310" i="62" s="1"/>
  <c r="A311" i="62" s="1"/>
  <c r="A312" i="62" s="1"/>
  <c r="A313" i="62" s="1"/>
  <c r="A314" i="62" s="1"/>
  <c r="A315" i="62" s="1"/>
  <c r="A316" i="62" s="1"/>
  <c r="A317" i="62" s="1"/>
  <c r="A318" i="62" s="1"/>
  <c r="A319" i="62" s="1"/>
  <c r="A320" i="62" s="1"/>
  <c r="A321" i="62" s="1"/>
  <c r="A322" i="62" s="1"/>
  <c r="A323" i="62" s="1"/>
  <c r="A324" i="62" s="1"/>
  <c r="A325" i="62" s="1"/>
  <c r="A326" i="62" s="1"/>
  <c r="A327" i="62" s="1"/>
  <c r="A328" i="62" s="1"/>
  <c r="A329" i="62" s="1"/>
  <c r="A330" i="62" s="1"/>
  <c r="A331" i="62" s="1"/>
  <c r="A332" i="62" s="1"/>
  <c r="A333" i="62" s="1"/>
  <c r="A334" i="62" s="1"/>
  <c r="A335" i="62" s="1"/>
  <c r="A336" i="62" s="1"/>
  <c r="A337" i="62" s="1"/>
  <c r="A338" i="62" s="1"/>
  <c r="A339" i="62" s="1"/>
  <c r="A340" i="62" s="1"/>
  <c r="A341" i="62" s="1"/>
  <c r="A342" i="62" s="1"/>
  <c r="A343" i="62" s="1"/>
  <c r="A344" i="62" s="1"/>
  <c r="A345" i="62" s="1"/>
  <c r="A346" i="62" s="1"/>
  <c r="A347" i="62" s="1"/>
  <c r="A348" i="62" s="1"/>
  <c r="A349" i="62" s="1"/>
  <c r="A350" i="62" s="1"/>
  <c r="A351" i="62" s="1"/>
  <c r="A352" i="62" s="1"/>
  <c r="A353" i="62" s="1"/>
  <c r="A354" i="62" s="1"/>
  <c r="A355" i="62" s="1"/>
  <c r="A356" i="62" s="1"/>
  <c r="A357" i="62" s="1"/>
  <c r="A358" i="62" s="1"/>
  <c r="A359" i="62" s="1"/>
  <c r="A360" i="62" s="1"/>
  <c r="A361" i="62" s="1"/>
  <c r="A362" i="62" s="1"/>
  <c r="A363" i="62" s="1"/>
  <c r="A364" i="62" s="1"/>
  <c r="A365" i="62" s="1"/>
  <c r="A366" i="62" s="1"/>
  <c r="A367" i="62" s="1"/>
  <c r="A368" i="62" s="1"/>
  <c r="A369" i="62" s="1"/>
  <c r="A370" i="62" s="1"/>
  <c r="A371" i="62" s="1"/>
  <c r="A372" i="62" s="1"/>
  <c r="A373" i="62" s="1"/>
  <c r="A374" i="62" s="1"/>
  <c r="A375" i="62" s="1"/>
  <c r="A376" i="62" s="1"/>
  <c r="A377" i="62" s="1"/>
  <c r="A378" i="62" s="1"/>
  <c r="A379" i="62" s="1"/>
  <c r="A380" i="62" s="1"/>
  <c r="A381" i="62" s="1"/>
  <c r="A382" i="62" s="1"/>
  <c r="A383" i="62" s="1"/>
  <c r="A384" i="62" s="1"/>
  <c r="A385" i="62" s="1"/>
  <c r="A386" i="62" s="1"/>
  <c r="A387" i="62" s="1"/>
  <c r="A388" i="62" s="1"/>
  <c r="A389" i="62" s="1"/>
  <c r="A390" i="62" s="1"/>
  <c r="A391" i="62" s="1"/>
  <c r="A392" i="62" s="1"/>
  <c r="A393" i="62" s="1"/>
  <c r="A394" i="62" s="1"/>
  <c r="A395" i="62" s="1"/>
  <c r="A396" i="62" s="1"/>
  <c r="A397" i="62" s="1"/>
  <c r="A398" i="62" s="1"/>
  <c r="A399" i="62" s="1"/>
  <c r="A400" i="62" s="1"/>
  <c r="A401" i="62" s="1"/>
  <c r="A402" i="62" s="1"/>
  <c r="A403" i="62" s="1"/>
  <c r="A404" i="62" s="1"/>
  <c r="A405" i="62" s="1"/>
  <c r="A406" i="62" s="1"/>
  <c r="A407" i="62" s="1"/>
  <c r="A408" i="62" s="1"/>
  <c r="A409" i="62" s="1"/>
  <c r="A410" i="62" s="1"/>
  <c r="A411" i="62" s="1"/>
  <c r="A412" i="62" s="1"/>
  <c r="A413" i="62" s="1"/>
  <c r="A414" i="62" s="1"/>
  <c r="A415" i="62" s="1"/>
  <c r="A416" i="62" s="1"/>
  <c r="A417" i="62" s="1"/>
  <c r="A418" i="62" s="1"/>
  <c r="A419" i="62" s="1"/>
  <c r="A420" i="62" s="1"/>
  <c r="A421" i="62" s="1"/>
  <c r="A422" i="62" s="1"/>
  <c r="A423" i="62" s="1"/>
  <c r="A424" i="62" s="1"/>
  <c r="A425" i="62" s="1"/>
  <c r="A426" i="62" s="1"/>
  <c r="A427" i="62" s="1"/>
  <c r="A428" i="62" s="1"/>
  <c r="A429" i="62" s="1"/>
  <c r="B319" i="77" l="1"/>
  <c r="I319" i="77" s="1"/>
  <c r="A135" i="62"/>
  <c r="I178" i="62" l="1"/>
  <c r="A178" i="62"/>
  <c r="N22" i="75" l="1"/>
  <c r="N21" i="75"/>
  <c r="K53" i="76" l="1"/>
  <c r="H53" i="76" s="1"/>
  <c r="M53" i="76" s="1"/>
  <c r="K41" i="76"/>
  <c r="H41" i="76" s="1"/>
  <c r="M41" i="76" s="1"/>
  <c r="K39" i="76"/>
  <c r="H39" i="76"/>
  <c r="M39" i="76" s="1"/>
  <c r="H29" i="76"/>
  <c r="M29" i="76" s="1"/>
  <c r="H27" i="76"/>
  <c r="M27" i="76" s="1"/>
  <c r="H21" i="76"/>
  <c r="M21" i="76" s="1"/>
  <c r="H19" i="76"/>
  <c r="M19" i="76" s="1"/>
  <c r="C19" i="76"/>
  <c r="H13" i="76"/>
  <c r="M13" i="76" s="1"/>
  <c r="H9" i="76"/>
  <c r="M9" i="76" s="1"/>
  <c r="H7" i="76"/>
  <c r="C7" i="76"/>
  <c r="C3" i="76"/>
  <c r="C2" i="76"/>
  <c r="N20" i="75"/>
  <c r="D19" i="76" l="1"/>
  <c r="C21" i="76" s="1"/>
  <c r="D21" i="76" s="1"/>
  <c r="C23" i="76" s="1"/>
  <c r="M7" i="76"/>
  <c r="D7" i="76" s="1"/>
  <c r="C9" i="76" s="1"/>
  <c r="D9" i="76" s="1"/>
  <c r="C11" i="76" s="1"/>
  <c r="I27" i="62" l="1"/>
  <c r="I28" i="62"/>
  <c r="I29" i="62"/>
  <c r="I30" i="62"/>
  <c r="I31" i="62"/>
  <c r="I32" i="62"/>
  <c r="I34" i="62"/>
  <c r="I35" i="62"/>
  <c r="I36" i="62"/>
  <c r="I37" i="62"/>
  <c r="I38" i="62"/>
  <c r="I39" i="62"/>
  <c r="I40" i="62"/>
  <c r="I41" i="62"/>
  <c r="I43" i="62"/>
  <c r="I44" i="62"/>
  <c r="I45" i="62"/>
  <c r="I46" i="62"/>
  <c r="I47" i="62"/>
  <c r="I48" i="62"/>
  <c r="I49" i="62"/>
  <c r="I50" i="62"/>
  <c r="I51" i="62"/>
  <c r="I52" i="62"/>
  <c r="I53" i="62"/>
  <c r="I54" i="62"/>
  <c r="I55" i="62"/>
  <c r="I56" i="62"/>
  <c r="I57" i="62"/>
  <c r="I58" i="62"/>
  <c r="I59" i="62"/>
  <c r="I60" i="62"/>
  <c r="I61" i="62"/>
  <c r="I62" i="62"/>
  <c r="I63" i="62"/>
  <c r="I64" i="62"/>
  <c r="I65" i="62"/>
  <c r="I66" i="62"/>
  <c r="I67" i="62"/>
  <c r="I68" i="62"/>
  <c r="I69" i="62"/>
  <c r="I70" i="62"/>
  <c r="I71" i="62"/>
  <c r="I72" i="62"/>
  <c r="I73" i="62"/>
  <c r="I74" i="62"/>
  <c r="I75" i="62"/>
  <c r="I76" i="62"/>
  <c r="I78" i="62"/>
  <c r="I79" i="62"/>
  <c r="I80" i="62"/>
  <c r="I81" i="62"/>
  <c r="I82" i="62"/>
  <c r="I83" i="62"/>
  <c r="I84" i="62"/>
  <c r="I85" i="62"/>
  <c r="I86" i="62"/>
  <c r="I87" i="62"/>
  <c r="I90" i="62"/>
  <c r="I91" i="62"/>
  <c r="I92" i="62"/>
  <c r="I94" i="62"/>
  <c r="I95" i="62"/>
  <c r="I96" i="62"/>
  <c r="I97" i="62"/>
  <c r="I98" i="62"/>
  <c r="I99" i="62"/>
  <c r="I100" i="62"/>
  <c r="I101" i="62"/>
  <c r="I102" i="62"/>
  <c r="I103" i="62"/>
  <c r="I104" i="62"/>
  <c r="I105" i="62"/>
  <c r="I106" i="62"/>
  <c r="I107" i="62"/>
  <c r="I108" i="62"/>
  <c r="I109" i="62"/>
  <c r="I110" i="62"/>
  <c r="I111" i="62"/>
  <c r="I112" i="62"/>
  <c r="I113" i="62"/>
  <c r="I114" i="62"/>
  <c r="I115" i="62"/>
  <c r="I117" i="62"/>
  <c r="I118" i="62"/>
  <c r="I119" i="62"/>
  <c r="I120" i="62"/>
  <c r="I121" i="62"/>
  <c r="I122" i="62"/>
  <c r="I123" i="62"/>
  <c r="I124" i="62"/>
  <c r="I125" i="62"/>
  <c r="I126" i="62"/>
  <c r="I127" i="62"/>
  <c r="I128" i="62"/>
  <c r="I129" i="62"/>
  <c r="I130" i="62"/>
  <c r="I131" i="62"/>
  <c r="I132" i="62"/>
  <c r="I133" i="62"/>
  <c r="I134" i="62"/>
  <c r="I136" i="62"/>
  <c r="I139" i="62"/>
  <c r="I140" i="62"/>
  <c r="I141" i="62"/>
  <c r="I142" i="62"/>
  <c r="I143" i="62"/>
  <c r="I144" i="62"/>
  <c r="I145" i="62"/>
  <c r="I146" i="62"/>
  <c r="I147" i="62"/>
  <c r="I148" i="62"/>
  <c r="I149" i="62"/>
  <c r="I150" i="62"/>
  <c r="I151" i="62"/>
  <c r="I153" i="62"/>
  <c r="I154" i="62"/>
  <c r="I155" i="62"/>
  <c r="I156" i="62"/>
  <c r="I157" i="62"/>
  <c r="I158" i="62"/>
  <c r="I159" i="62"/>
  <c r="I160" i="62"/>
  <c r="I161" i="62"/>
  <c r="I162" i="62"/>
  <c r="I163" i="62"/>
  <c r="I164" i="62"/>
  <c r="I165" i="62"/>
  <c r="I166" i="62"/>
  <c r="I167" i="62"/>
  <c r="I168" i="62"/>
  <c r="I169" i="62"/>
  <c r="I170" i="62"/>
  <c r="I171" i="62"/>
  <c r="I172" i="62"/>
  <c r="I173" i="62"/>
  <c r="I174" i="62"/>
  <c r="I175" i="62"/>
  <c r="I176" i="62"/>
  <c r="I177" i="62"/>
  <c r="I179" i="62"/>
  <c r="I180" i="62"/>
  <c r="I181" i="62"/>
  <c r="I182" i="62"/>
  <c r="I183" i="62"/>
  <c r="I184" i="62"/>
  <c r="I185" i="62"/>
  <c r="I186" i="62"/>
  <c r="I187" i="62"/>
  <c r="I188" i="62"/>
  <c r="I189" i="62"/>
  <c r="I190" i="62"/>
  <c r="I191" i="62"/>
  <c r="I192" i="62"/>
  <c r="I193" i="62"/>
  <c r="I194" i="62"/>
  <c r="I195" i="62"/>
  <c r="I196" i="62"/>
  <c r="I197" i="62"/>
  <c r="I198" i="62"/>
  <c r="I199" i="62"/>
  <c r="I200" i="62"/>
  <c r="I201" i="62"/>
  <c r="I202" i="62"/>
  <c r="I203" i="62"/>
  <c r="I205" i="62"/>
  <c r="I206" i="62"/>
  <c r="I207" i="62"/>
  <c r="I208" i="62"/>
  <c r="I209" i="62"/>
  <c r="I210" i="62"/>
  <c r="I211" i="62"/>
  <c r="I212" i="62"/>
  <c r="I213" i="62"/>
  <c r="I214" i="62"/>
  <c r="I215" i="62"/>
  <c r="I216" i="62"/>
  <c r="I218" i="62"/>
  <c r="I219" i="62"/>
  <c r="I220" i="62"/>
  <c r="I221" i="62"/>
  <c r="I222" i="62"/>
  <c r="I223" i="62"/>
  <c r="I224" i="62"/>
  <c r="I225" i="62"/>
  <c r="I226" i="62"/>
  <c r="I227" i="62"/>
  <c r="I228" i="62"/>
  <c r="I229" i="62"/>
  <c r="I230" i="62"/>
  <c r="I232" i="62"/>
  <c r="I233" i="62"/>
  <c r="I234" i="62"/>
  <c r="I235" i="62"/>
  <c r="I236" i="62"/>
  <c r="I238" i="62"/>
  <c r="I239" i="62"/>
  <c r="I240" i="62"/>
  <c r="I241" i="62"/>
  <c r="I242" i="62"/>
  <c r="I243" i="62"/>
  <c r="I244" i="62"/>
  <c r="I245" i="62"/>
  <c r="I246" i="62"/>
  <c r="I247" i="62"/>
  <c r="I248" i="62"/>
  <c r="I249" i="62"/>
  <c r="I250" i="62"/>
  <c r="I251" i="62"/>
  <c r="I252" i="62"/>
  <c r="I253" i="62"/>
  <c r="I254" i="62"/>
  <c r="I255" i="62"/>
  <c r="I256" i="62"/>
  <c r="I257" i="62"/>
  <c r="I259" i="62"/>
  <c r="I260" i="62"/>
  <c r="I261" i="62"/>
  <c r="I262" i="62"/>
  <c r="I263" i="62"/>
  <c r="I264" i="62"/>
  <c r="I265" i="62"/>
  <c r="I3" i="62"/>
  <c r="I4" i="62"/>
  <c r="I5" i="62"/>
  <c r="I6" i="62"/>
  <c r="I7" i="62"/>
  <c r="I8" i="62"/>
  <c r="I9" i="62"/>
  <c r="I10" i="62"/>
  <c r="I11" i="62"/>
  <c r="I12" i="62"/>
  <c r="I13" i="62"/>
  <c r="I14" i="62"/>
  <c r="I15" i="62"/>
  <c r="I17" i="62"/>
  <c r="I18" i="62"/>
  <c r="I19" i="62"/>
  <c r="I21" i="62"/>
  <c r="I22" i="62"/>
  <c r="I23" i="62"/>
  <c r="I24" i="62"/>
  <c r="I25" i="62"/>
  <c r="I26" i="62"/>
  <c r="A221" i="62" l="1"/>
  <c r="A201" i="62"/>
  <c r="A65" i="62"/>
  <c r="A248" i="62"/>
  <c r="I2" i="62"/>
  <c r="A2" i="62"/>
  <c r="A191" i="62"/>
  <c r="A253" i="62"/>
  <c r="A170" i="62"/>
  <c r="A90" i="62"/>
  <c r="C7" i="66" l="1"/>
  <c r="A86" i="62" l="1"/>
  <c r="A129" i="62"/>
  <c r="A171" i="62"/>
  <c r="A198" i="62"/>
  <c r="A79" i="62"/>
  <c r="A186" i="62"/>
  <c r="A87" i="62"/>
  <c r="A3" i="62" l="1"/>
  <c r="A4" i="62"/>
  <c r="A5" i="62"/>
  <c r="A6" i="62"/>
  <c r="A7" i="62"/>
  <c r="A8" i="62"/>
  <c r="A9" i="62"/>
  <c r="A10" i="62"/>
  <c r="A11" i="62"/>
  <c r="A12" i="62"/>
  <c r="A13" i="62"/>
  <c r="A14" i="62"/>
  <c r="A15" i="62"/>
  <c r="A17" i="62"/>
  <c r="A18" i="62"/>
  <c r="A19" i="62"/>
  <c r="A21" i="62"/>
  <c r="A22" i="62"/>
  <c r="A23" i="62"/>
  <c r="A24" i="62"/>
  <c r="A25" i="62"/>
  <c r="A26" i="62"/>
  <c r="A27" i="62"/>
  <c r="A28" i="62"/>
  <c r="A29" i="62"/>
  <c r="A30" i="62"/>
  <c r="A31" i="62"/>
  <c r="A32" i="62"/>
  <c r="A34" i="62"/>
  <c r="A35" i="62"/>
  <c r="A36" i="62"/>
  <c r="A37" i="62"/>
  <c r="A38" i="62"/>
  <c r="A39" i="62"/>
  <c r="A40" i="62"/>
  <c r="A41" i="62"/>
  <c r="A43" i="62"/>
  <c r="A44" i="62"/>
  <c r="A45" i="62"/>
  <c r="A46" i="62"/>
  <c r="A47" i="62"/>
  <c r="A48" i="62"/>
  <c r="A49" i="62"/>
  <c r="A50" i="62"/>
  <c r="A51" i="62"/>
  <c r="A52" i="62"/>
  <c r="A53" i="62"/>
  <c r="A54" i="62"/>
  <c r="A55" i="62"/>
  <c r="A56" i="62"/>
  <c r="A57" i="62"/>
  <c r="A58" i="62"/>
  <c r="A59" i="62"/>
  <c r="A60" i="62"/>
  <c r="A61" i="62"/>
  <c r="A62" i="62"/>
  <c r="A63" i="62"/>
  <c r="A64" i="62"/>
  <c r="A66" i="62"/>
  <c r="A67" i="62"/>
  <c r="A68" i="62"/>
  <c r="A69" i="62"/>
  <c r="A70" i="62"/>
  <c r="A71" i="62"/>
  <c r="A72" i="62"/>
  <c r="A73" i="62"/>
  <c r="A74" i="62"/>
  <c r="A75" i="62"/>
  <c r="A76" i="62"/>
  <c r="A78" i="62"/>
  <c r="A80" i="62"/>
  <c r="A81" i="62"/>
  <c r="A82" i="62"/>
  <c r="A83" i="62"/>
  <c r="A84" i="62"/>
  <c r="A85" i="62"/>
  <c r="A91" i="62"/>
  <c r="A92" i="62"/>
  <c r="A94" i="62"/>
  <c r="A95" i="62"/>
  <c r="A96" i="62"/>
  <c r="A97" i="62"/>
  <c r="A98" i="62"/>
  <c r="A99" i="62"/>
  <c r="A100" i="62"/>
  <c r="A101" i="62"/>
  <c r="A102" i="62"/>
  <c r="A103" i="62"/>
  <c r="A104" i="62"/>
  <c r="A105" i="62"/>
  <c r="A106" i="62"/>
  <c r="A107" i="62"/>
  <c r="A108" i="62"/>
  <c r="A109" i="62"/>
  <c r="A110" i="62"/>
  <c r="A111" i="62"/>
  <c r="A112" i="62"/>
  <c r="A113" i="62"/>
  <c r="A114" i="62"/>
  <c r="A115" i="62"/>
  <c r="A117" i="62"/>
  <c r="A118" i="62"/>
  <c r="A119" i="62"/>
  <c r="A120" i="62"/>
  <c r="A121" i="62"/>
  <c r="A122" i="62"/>
  <c r="A123" i="62"/>
  <c r="A124" i="62"/>
  <c r="A125" i="62"/>
  <c r="A126" i="62"/>
  <c r="A127" i="62"/>
  <c r="A128" i="62"/>
  <c r="A130" i="62"/>
  <c r="A131" i="62"/>
  <c r="A132" i="62"/>
  <c r="A133" i="62"/>
  <c r="A134" i="62"/>
  <c r="A136" i="62"/>
  <c r="A139" i="62"/>
  <c r="A140" i="62"/>
  <c r="A141" i="62"/>
  <c r="A142" i="62"/>
  <c r="A143" i="62"/>
  <c r="A144" i="62"/>
  <c r="A145" i="62"/>
  <c r="A146" i="62"/>
  <c r="A147" i="62"/>
  <c r="A148" i="62"/>
  <c r="A149" i="62"/>
  <c r="A150" i="62"/>
  <c r="A151" i="62"/>
  <c r="A153" i="62"/>
  <c r="A154" i="62"/>
  <c r="A155" i="62"/>
  <c r="A156" i="62"/>
  <c r="A157" i="62"/>
  <c r="A158" i="62"/>
  <c r="A159" i="62"/>
  <c r="A160" i="62"/>
  <c r="A161" i="62"/>
  <c r="A162" i="62"/>
  <c r="A163" i="62"/>
  <c r="A164" i="62"/>
  <c r="A165" i="62"/>
  <c r="A166" i="62"/>
  <c r="A167" i="62"/>
  <c r="A168" i="62"/>
  <c r="A169" i="62"/>
  <c r="A172" i="62"/>
  <c r="A173" i="62"/>
  <c r="A174" i="62"/>
  <c r="A175" i="62"/>
  <c r="A176" i="62"/>
  <c r="A177" i="62"/>
  <c r="A179" i="62"/>
  <c r="A180" i="62"/>
  <c r="A181" i="62"/>
  <c r="A182" i="62"/>
  <c r="A183" i="62"/>
  <c r="A184" i="62"/>
  <c r="A185" i="62"/>
  <c r="A187" i="62"/>
  <c r="A188" i="62"/>
  <c r="A189" i="62"/>
  <c r="A190" i="62"/>
  <c r="A192" i="62"/>
  <c r="A193" i="62"/>
  <c r="A194" i="62"/>
  <c r="A195" i="62"/>
  <c r="A196" i="62"/>
  <c r="A197" i="62"/>
  <c r="A200" i="62"/>
  <c r="A199" i="62"/>
  <c r="A202" i="62"/>
  <c r="A203" i="62"/>
  <c r="A205" i="62"/>
  <c r="A206" i="62"/>
  <c r="A207" i="62"/>
  <c r="A208" i="62"/>
  <c r="A209" i="62"/>
  <c r="A210" i="62"/>
  <c r="A211" i="62"/>
  <c r="A212" i="62"/>
  <c r="A213" i="62"/>
  <c r="A214" i="62"/>
  <c r="A215" i="62"/>
  <c r="A216" i="62"/>
  <c r="A218" i="62"/>
  <c r="A219" i="62"/>
  <c r="A220" i="62"/>
  <c r="A222" i="62"/>
  <c r="A223" i="62"/>
  <c r="A224" i="62"/>
  <c r="A225" i="62"/>
  <c r="A226" i="62"/>
  <c r="A227" i="62"/>
  <c r="A228" i="62"/>
  <c r="A229" i="62"/>
  <c r="A230" i="62"/>
  <c r="A232" i="62"/>
  <c r="A233" i="62"/>
  <c r="A234" i="62"/>
  <c r="A235" i="62"/>
  <c r="A236" i="62"/>
  <c r="A238" i="62"/>
  <c r="A239" i="62"/>
  <c r="A240" i="62"/>
  <c r="A241" i="62"/>
  <c r="A242" i="62"/>
  <c r="A243" i="62"/>
  <c r="A244" i="62"/>
  <c r="A245" i="62"/>
  <c r="A246" i="62"/>
  <c r="A247" i="62"/>
  <c r="A249" i="62"/>
  <c r="A250" i="62"/>
  <c r="A251" i="62"/>
  <c r="A252" i="62"/>
  <c r="A254" i="62"/>
  <c r="A255" i="62"/>
  <c r="A256" i="62"/>
  <c r="A257" i="62"/>
  <c r="A259" i="62"/>
  <c r="A260" i="62"/>
  <c r="A261" i="62"/>
  <c r="A262" i="62"/>
  <c r="A263" i="62"/>
  <c r="A264" i="62"/>
  <c r="A265" i="62"/>
  <c r="F267" i="62"/>
  <c r="N19" i="75"/>
  <c r="N15" i="75"/>
  <c r="N14" i="75"/>
  <c r="N13" i="75"/>
  <c r="N12" i="75"/>
  <c r="N4" i="75"/>
  <c r="N5" i="75"/>
  <c r="N6" i="75"/>
  <c r="N7" i="75"/>
  <c r="N8" i="75"/>
  <c r="N9" i="75"/>
  <c r="N10" i="75"/>
  <c r="N11" i="75"/>
  <c r="N16" i="75"/>
  <c r="N18" i="75"/>
  <c r="N17" i="75"/>
  <c r="N23" i="75"/>
  <c r="N3" i="75"/>
  <c r="C3" i="66"/>
  <c r="C2" i="66"/>
  <c r="B231" i="62" l="1"/>
  <c r="B152" i="62"/>
  <c r="B116" i="62"/>
  <c r="B89" i="62"/>
  <c r="B77" i="62"/>
  <c r="B16" i="62"/>
  <c r="B204" i="62"/>
  <c r="B258" i="62"/>
  <c r="B137" i="62"/>
  <c r="B138" i="62"/>
  <c r="B20" i="62"/>
  <c r="B93" i="62"/>
  <c r="B217" i="62"/>
  <c r="B33" i="62"/>
  <c r="B88" i="62"/>
  <c r="B237" i="62"/>
  <c r="B178" i="62"/>
  <c r="B357" i="62" s="1"/>
  <c r="I357" i="62" s="1"/>
  <c r="B42" i="62"/>
  <c r="C282" i="62"/>
  <c r="D282" i="62"/>
  <c r="D335" i="62"/>
  <c r="D319" i="62"/>
  <c r="C329" i="62"/>
  <c r="D336" i="62"/>
  <c r="C346" i="62"/>
  <c r="C336" i="62"/>
  <c r="C328" i="62"/>
  <c r="D328" i="62"/>
  <c r="C343" i="62"/>
  <c r="D330" i="62"/>
  <c r="D321" i="62"/>
  <c r="D339" i="62"/>
  <c r="D320" i="62"/>
  <c r="C339" i="62"/>
  <c r="C321" i="62"/>
  <c r="D329" i="62"/>
  <c r="D343" i="62"/>
  <c r="C320" i="62"/>
  <c r="D346" i="62"/>
  <c r="C330" i="62"/>
  <c r="D327" i="62"/>
  <c r="D357" i="62"/>
  <c r="D352" i="62"/>
  <c r="D355" i="62"/>
  <c r="C357" i="62"/>
  <c r="C352" i="62"/>
  <c r="D316" i="62"/>
  <c r="C335" i="62"/>
  <c r="C317" i="62"/>
  <c r="C327" i="62"/>
  <c r="D317" i="62"/>
  <c r="D342" i="62"/>
  <c r="C351" i="62"/>
  <c r="D351" i="62"/>
  <c r="C304" i="62"/>
  <c r="C342" i="62"/>
  <c r="C318" i="62"/>
  <c r="C356" i="62"/>
  <c r="C315" i="62"/>
  <c r="D318" i="62"/>
  <c r="D356" i="62"/>
  <c r="D304" i="62"/>
  <c r="C355" i="62"/>
  <c r="C316" i="62"/>
  <c r="C319" i="62"/>
  <c r="D315" i="62"/>
  <c r="C344" i="62"/>
  <c r="C312" i="62"/>
  <c r="C322" i="62"/>
  <c r="C338" i="62"/>
  <c r="D344" i="62"/>
  <c r="D331" i="62"/>
  <c r="D311" i="62"/>
  <c r="D312" i="62"/>
  <c r="D350" i="62"/>
  <c r="C313" i="62"/>
  <c r="C353" i="62"/>
  <c r="D337" i="62"/>
  <c r="D348" i="62"/>
  <c r="C350" i="62"/>
  <c r="D313" i="62"/>
  <c r="D353" i="62"/>
  <c r="D322" i="62"/>
  <c r="D338" i="62"/>
  <c r="C326" i="62"/>
  <c r="C348" i="62"/>
  <c r="C305" i="62"/>
  <c r="C337" i="62"/>
  <c r="C314" i="62"/>
  <c r="C331" i="62"/>
  <c r="D349" i="62"/>
  <c r="D309" i="62"/>
  <c r="C349" i="62"/>
  <c r="D305" i="62"/>
  <c r="D314" i="62"/>
  <c r="D333" i="62"/>
  <c r="D303" i="62"/>
  <c r="D298" i="62"/>
  <c r="D326" i="62"/>
  <c r="C300" i="62"/>
  <c r="D310" i="62"/>
  <c r="C303" i="62"/>
  <c r="C333" i="62"/>
  <c r="C310" i="62"/>
  <c r="D300" i="62"/>
  <c r="C311" i="62"/>
  <c r="C292" i="62"/>
  <c r="C309" i="62"/>
  <c r="C290" i="62"/>
  <c r="C285" i="62"/>
  <c r="D299" i="62"/>
  <c r="C296" i="62"/>
  <c r="D283" i="62"/>
  <c r="C278" i="62"/>
  <c r="D297" i="62"/>
  <c r="D296" i="62"/>
  <c r="D278" i="62"/>
  <c r="D301" i="62"/>
  <c r="C298" i="62"/>
  <c r="C297" i="62"/>
  <c r="D275" i="62"/>
  <c r="D277" i="62"/>
  <c r="C295" i="62"/>
  <c r="D286" i="62"/>
  <c r="D292" i="62"/>
  <c r="D293" i="62"/>
  <c r="D291" i="62"/>
  <c r="C286" i="62"/>
  <c r="C288" i="62"/>
  <c r="C281" i="62"/>
  <c r="D285" i="62"/>
  <c r="C280" i="62"/>
  <c r="D281" i="62"/>
  <c r="D276" i="62"/>
  <c r="D270" i="62"/>
  <c r="D287" i="62"/>
  <c r="D290" i="62"/>
  <c r="C302" i="62"/>
  <c r="C284" i="62"/>
  <c r="D302" i="62"/>
  <c r="D284" i="62"/>
  <c r="D289" i="62"/>
  <c r="C275" i="62"/>
  <c r="C283" i="62"/>
  <c r="C293" i="62"/>
  <c r="C287" i="62"/>
  <c r="C270" i="62"/>
  <c r="D294" i="62"/>
  <c r="D341" i="62"/>
  <c r="C273" i="62"/>
  <c r="C354" i="62"/>
  <c r="D334" i="62"/>
  <c r="D273" i="62"/>
  <c r="D340" i="62"/>
  <c r="D354" i="62"/>
  <c r="D272" i="62"/>
  <c r="C341" i="62"/>
  <c r="D271" i="62"/>
  <c r="C340" i="62"/>
  <c r="C274" i="62"/>
  <c r="C332" i="62"/>
  <c r="D274" i="62"/>
  <c r="C347" i="62"/>
  <c r="C271" i="62"/>
  <c r="D347" i="62"/>
  <c r="C272" i="62"/>
  <c r="D332" i="62"/>
  <c r="C345" i="62"/>
  <c r="C334" i="62"/>
  <c r="D345" i="62"/>
  <c r="C277" i="62"/>
  <c r="C291" i="62"/>
  <c r="D295" i="62"/>
  <c r="C301" i="62"/>
  <c r="C276" i="62"/>
  <c r="D280" i="62"/>
  <c r="D279" i="62"/>
  <c r="C279" i="62"/>
  <c r="D288" i="62"/>
  <c r="C299" i="62"/>
  <c r="C294" i="62"/>
  <c r="C289" i="62"/>
  <c r="C323" i="62"/>
  <c r="B221" i="62"/>
  <c r="B321" i="62" s="1"/>
  <c r="I321" i="62" s="1"/>
  <c r="B225" i="62"/>
  <c r="B65" i="62"/>
  <c r="B201" i="62"/>
  <c r="B248" i="62"/>
  <c r="B2" i="62"/>
  <c r="B253" i="62"/>
  <c r="B191" i="62"/>
  <c r="B170" i="62"/>
  <c r="B324" i="62" s="1"/>
  <c r="I324" i="62" s="1"/>
  <c r="B90" i="62"/>
  <c r="B273" i="62" s="1"/>
  <c r="I273" i="62" s="1"/>
  <c r="C308" i="62"/>
  <c r="C306" i="62"/>
  <c r="D325" i="62"/>
  <c r="D307" i="62"/>
  <c r="D308" i="62"/>
  <c r="C324" i="62"/>
  <c r="D306" i="62"/>
  <c r="D324" i="62"/>
  <c r="C307" i="62"/>
  <c r="C325" i="62"/>
  <c r="D323" i="62"/>
  <c r="B86" i="62"/>
  <c r="B129" i="62"/>
  <c r="B198" i="62"/>
  <c r="B338" i="62" s="1"/>
  <c r="I338" i="62" s="1"/>
  <c r="B171" i="62"/>
  <c r="B186" i="62"/>
  <c r="B79" i="62"/>
  <c r="B193" i="62"/>
  <c r="B87" i="62"/>
  <c r="B355" i="62" s="1"/>
  <c r="I355" i="62" s="1"/>
  <c r="B239" i="62"/>
  <c r="B333" i="62" s="1"/>
  <c r="I333" i="62" s="1"/>
  <c r="B230" i="62"/>
  <c r="B202" i="62"/>
  <c r="B3" i="62"/>
  <c r="B257" i="62"/>
  <c r="B249" i="62"/>
  <c r="B220" i="62"/>
  <c r="B212" i="62"/>
  <c r="B182" i="62"/>
  <c r="B174" i="62"/>
  <c r="B299" i="62" s="1"/>
  <c r="I299" i="62" s="1"/>
  <c r="B146" i="62"/>
  <c r="B342" i="62" s="1"/>
  <c r="I342" i="62" s="1"/>
  <c r="B139" i="62"/>
  <c r="B109" i="62"/>
  <c r="B332" i="62" s="1"/>
  <c r="I332" i="62" s="1"/>
  <c r="B102" i="62"/>
  <c r="B69" i="62"/>
  <c r="B61" i="62"/>
  <c r="B35" i="62"/>
  <c r="B27" i="62"/>
  <c r="B282" i="62" s="1"/>
  <c r="I282" i="62" s="1"/>
  <c r="B4" i="62"/>
  <c r="B263" i="62"/>
  <c r="B226" i="62"/>
  <c r="B188" i="62"/>
  <c r="B349" i="62" s="1"/>
  <c r="I349" i="62" s="1"/>
  <c r="B151" i="62"/>
  <c r="B114" i="62"/>
  <c r="B74" i="62"/>
  <c r="B40" i="62"/>
  <c r="B8" i="62"/>
  <c r="B262" i="62"/>
  <c r="B187" i="62"/>
  <c r="B150" i="62"/>
  <c r="B113" i="62"/>
  <c r="B73" i="62"/>
  <c r="B39" i="62"/>
  <c r="B340" i="62" s="1"/>
  <c r="I340" i="62" s="1"/>
  <c r="B163" i="62"/>
  <c r="B156" i="62"/>
  <c r="B126" i="62"/>
  <c r="B119" i="62"/>
  <c r="B92" i="62"/>
  <c r="B80" i="62"/>
  <c r="B312" i="62" s="1"/>
  <c r="I312" i="62" s="1"/>
  <c r="B52" i="62"/>
  <c r="B45" i="62"/>
  <c r="B326" i="62" s="1"/>
  <c r="I326" i="62" s="1"/>
  <c r="B17" i="62"/>
  <c r="B9" i="62"/>
  <c r="B244" i="62"/>
  <c r="B208" i="62"/>
  <c r="B168" i="62"/>
  <c r="B353" i="62" s="1"/>
  <c r="I353" i="62" s="1"/>
  <c r="B132" i="62"/>
  <c r="B98" i="62"/>
  <c r="B57" i="62"/>
  <c r="B23" i="62"/>
  <c r="B243" i="62"/>
  <c r="B207" i="62"/>
  <c r="B167" i="62"/>
  <c r="B131" i="62"/>
  <c r="B97" i="62"/>
  <c r="B56" i="62"/>
  <c r="B22" i="62"/>
  <c r="B254" i="62"/>
  <c r="B247" i="62"/>
  <c r="B327" i="62" s="1"/>
  <c r="I327" i="62" s="1"/>
  <c r="B235" i="62"/>
  <c r="B229" i="62"/>
  <c r="B216" i="62"/>
  <c r="B320" i="62" s="1"/>
  <c r="I320" i="62" s="1"/>
  <c r="B211" i="62"/>
  <c r="B197" i="62"/>
  <c r="B192" i="62"/>
  <c r="B179" i="62"/>
  <c r="B173" i="62"/>
  <c r="B160" i="62"/>
  <c r="B155" i="62"/>
  <c r="B143" i="62"/>
  <c r="B136" i="62"/>
  <c r="B123" i="62"/>
  <c r="B118" i="62"/>
  <c r="B106" i="62"/>
  <c r="B101" i="62"/>
  <c r="B313" i="62" s="1"/>
  <c r="I313" i="62" s="1"/>
  <c r="B84" i="62"/>
  <c r="B78" i="62"/>
  <c r="B66" i="62"/>
  <c r="B343" i="62" s="1"/>
  <c r="I343" i="62" s="1"/>
  <c r="B60" i="62"/>
  <c r="B49" i="62"/>
  <c r="B44" i="62"/>
  <c r="B315" i="62" s="1"/>
  <c r="I315" i="62" s="1"/>
  <c r="B31" i="62"/>
  <c r="B346" i="62" s="1"/>
  <c r="I346" i="62" s="1"/>
  <c r="B26" i="62"/>
  <c r="B303" i="62" s="1"/>
  <c r="I303" i="62" s="1"/>
  <c r="B13" i="62"/>
  <c r="B5" i="62"/>
  <c r="B6" i="62"/>
  <c r="B10" i="62"/>
  <c r="B14" i="62"/>
  <c r="B319" i="62" s="1"/>
  <c r="I319" i="62" s="1"/>
  <c r="B19" i="62"/>
  <c r="B24" i="62"/>
  <c r="B28" i="62"/>
  <c r="B314" i="62" s="1"/>
  <c r="I314" i="62" s="1"/>
  <c r="B32" i="62"/>
  <c r="B328" i="62" s="1"/>
  <c r="I328" i="62" s="1"/>
  <c r="B37" i="62"/>
  <c r="B41" i="62"/>
  <c r="B46" i="62"/>
  <c r="B50" i="62"/>
  <c r="B54" i="62"/>
  <c r="B58" i="62"/>
  <c r="B62" i="62"/>
  <c r="B67" i="62"/>
  <c r="B71" i="62"/>
  <c r="B75" i="62"/>
  <c r="B81" i="62"/>
  <c r="B85" i="62"/>
  <c r="B309" i="62" s="1"/>
  <c r="I309" i="62" s="1"/>
  <c r="B95" i="62"/>
  <c r="B99" i="62"/>
  <c r="B103" i="62"/>
  <c r="B107" i="62"/>
  <c r="B111" i="62"/>
  <c r="B307" i="62" s="1"/>
  <c r="I307" i="62" s="1"/>
  <c r="B115" i="62"/>
  <c r="B120" i="62"/>
  <c r="B311" i="62" s="1"/>
  <c r="I311" i="62" s="1"/>
  <c r="B124" i="62"/>
  <c r="B128" i="62"/>
  <c r="B133" i="62"/>
  <c r="B140" i="62"/>
  <c r="B144" i="62"/>
  <c r="B148" i="62"/>
  <c r="B304" i="62" s="1"/>
  <c r="I304" i="62" s="1"/>
  <c r="B153" i="62"/>
  <c r="B330" i="62" s="1"/>
  <c r="I330" i="62" s="1"/>
  <c r="B157" i="62"/>
  <c r="B161" i="62"/>
  <c r="B165" i="62"/>
  <c r="B169" i="62"/>
  <c r="B175" i="62"/>
  <c r="B180" i="62"/>
  <c r="B184" i="62"/>
  <c r="B189" i="62"/>
  <c r="B347" i="62" s="1"/>
  <c r="B194" i="62"/>
  <c r="B200" i="62"/>
  <c r="B205" i="62"/>
  <c r="B209" i="62"/>
  <c r="B213" i="62"/>
  <c r="B218" i="62"/>
  <c r="B354" i="62" s="1"/>
  <c r="I354" i="62" s="1"/>
  <c r="B223" i="62"/>
  <c r="B227" i="62"/>
  <c r="B352" i="62" s="1"/>
  <c r="I352" i="62" s="1"/>
  <c r="B232" i="62"/>
  <c r="B236" i="62"/>
  <c r="B241" i="62"/>
  <c r="B245" i="62"/>
  <c r="B337" i="62" s="1"/>
  <c r="I337" i="62" s="1"/>
  <c r="B250" i="62"/>
  <c r="B270" i="62" s="1"/>
  <c r="I270" i="62" s="1"/>
  <c r="B255" i="62"/>
  <c r="B260" i="62"/>
  <c r="B7" i="62"/>
  <c r="B11" i="62"/>
  <c r="B15" i="62"/>
  <c r="B344" i="62" s="1"/>
  <c r="I344" i="62" s="1"/>
  <c r="B21" i="62"/>
  <c r="B25" i="62"/>
  <c r="B29" i="62"/>
  <c r="B34" i="62"/>
  <c r="B38" i="62"/>
  <c r="B43" i="62"/>
  <c r="B47" i="62"/>
  <c r="B317" i="62" s="1"/>
  <c r="I317" i="62" s="1"/>
  <c r="B51" i="62"/>
  <c r="B55" i="62"/>
  <c r="B335" i="62" s="1"/>
  <c r="I335" i="62" s="1"/>
  <c r="B59" i="62"/>
  <c r="B63" i="62"/>
  <c r="B68" i="62"/>
  <c r="B72" i="62"/>
  <c r="B76" i="62"/>
  <c r="B82" i="62"/>
  <c r="B91" i="62"/>
  <c r="B96" i="62"/>
  <c r="B100" i="62"/>
  <c r="B104" i="62"/>
  <c r="B108" i="62"/>
  <c r="B316" i="62" s="1"/>
  <c r="I316" i="62" s="1"/>
  <c r="B112" i="62"/>
  <c r="B117" i="62"/>
  <c r="B121" i="62"/>
  <c r="B310" i="62" s="1"/>
  <c r="I310" i="62" s="1"/>
  <c r="B125" i="62"/>
  <c r="B130" i="62"/>
  <c r="B134" i="62"/>
  <c r="B141" i="62"/>
  <c r="B145" i="62"/>
  <c r="B149" i="62"/>
  <c r="B154" i="62"/>
  <c r="B158" i="62"/>
  <c r="B339" i="62" s="1"/>
  <c r="I339" i="62" s="1"/>
  <c r="B162" i="62"/>
  <c r="B166" i="62"/>
  <c r="B172" i="62"/>
  <c r="B176" i="62"/>
  <c r="B181" i="62"/>
  <c r="B185" i="62"/>
  <c r="B190" i="62"/>
  <c r="B334" i="62" s="1"/>
  <c r="I334" i="62" s="1"/>
  <c r="B195" i="62"/>
  <c r="B356" i="62" s="1"/>
  <c r="I356" i="62" s="1"/>
  <c r="B199" i="62"/>
  <c r="B331" i="62" s="1"/>
  <c r="I331" i="62" s="1"/>
  <c r="B206" i="62"/>
  <c r="B210" i="62"/>
  <c r="B214" i="62"/>
  <c r="B219" i="62"/>
  <c r="B224" i="62"/>
  <c r="B228" i="62"/>
  <c r="B345" i="62" s="1"/>
  <c r="I345" i="62" s="1"/>
  <c r="B233" i="62"/>
  <c r="B238" i="62"/>
  <c r="B242" i="62"/>
  <c r="B246" i="62"/>
  <c r="B251" i="62"/>
  <c r="B351" i="62" s="1"/>
  <c r="I351" i="62" s="1"/>
  <c r="B256" i="62"/>
  <c r="B261" i="62"/>
  <c r="B259" i="62"/>
  <c r="B252" i="62"/>
  <c r="B240" i="62"/>
  <c r="B322" i="62" s="1"/>
  <c r="I322" i="62" s="1"/>
  <c r="B234" i="62"/>
  <c r="B222" i="62"/>
  <c r="B350" i="62" s="1"/>
  <c r="I350" i="62" s="1"/>
  <c r="B215" i="62"/>
  <c r="B203" i="62"/>
  <c r="B196" i="62"/>
  <c r="B318" i="62" s="1"/>
  <c r="I318" i="62" s="1"/>
  <c r="B183" i="62"/>
  <c r="B177" i="62"/>
  <c r="B164" i="62"/>
  <c r="B348" i="62" s="1"/>
  <c r="I348" i="62" s="1"/>
  <c r="B159" i="62"/>
  <c r="B341" i="62" s="1"/>
  <c r="I341" i="62" s="1"/>
  <c r="B147" i="62"/>
  <c r="B142" i="62"/>
  <c r="B127" i="62"/>
  <c r="B305" i="62" s="1"/>
  <c r="I305" i="62" s="1"/>
  <c r="B122" i="62"/>
  <c r="B110" i="62"/>
  <c r="B105" i="62"/>
  <c r="B94" i="62"/>
  <c r="B83" i="62"/>
  <c r="B70" i="62"/>
  <c r="B64" i="62"/>
  <c r="B329" i="62" s="1"/>
  <c r="I329" i="62" s="1"/>
  <c r="B53" i="62"/>
  <c r="B48" i="62"/>
  <c r="B36" i="62"/>
  <c r="B30" i="62"/>
  <c r="B18" i="62"/>
  <c r="B12" i="62"/>
  <c r="B336" i="62" l="1"/>
  <c r="I336" i="62" s="1"/>
  <c r="B285" i="62"/>
  <c r="I285" i="62" s="1"/>
  <c r="B297" i="62"/>
  <c r="I297" i="62" s="1"/>
  <c r="B272" i="62"/>
  <c r="I272" i="62" s="1"/>
  <c r="B288" i="62"/>
  <c r="I288" i="62" s="1"/>
  <c r="B280" i="62"/>
  <c r="I280" i="62" s="1"/>
  <c r="B276" i="62"/>
  <c r="I276" i="62" s="1"/>
  <c r="B287" i="62"/>
  <c r="I287" i="62" s="1"/>
  <c r="B293" i="62"/>
  <c r="I293" i="62" s="1"/>
  <c r="B281" i="62"/>
  <c r="I281" i="62" s="1"/>
  <c r="B298" i="62"/>
  <c r="I298" i="62" s="1"/>
  <c r="B277" i="62"/>
  <c r="I277" i="62" s="1"/>
  <c r="B289" i="62"/>
  <c r="I289" i="62" s="1"/>
  <c r="B296" i="62"/>
  <c r="I296" i="62" s="1"/>
  <c r="B295" i="62"/>
  <c r="I295" i="62" s="1"/>
  <c r="B284" i="62"/>
  <c r="I284" i="62" s="1"/>
  <c r="B278" i="62"/>
  <c r="I278" i="62" s="1"/>
  <c r="B286" i="62"/>
  <c r="I286" i="62" s="1"/>
  <c r="B294" i="62"/>
  <c r="I294" i="62" s="1"/>
  <c r="B271" i="62"/>
  <c r="I271" i="62" s="1"/>
  <c r="B283" i="62"/>
  <c r="I283" i="62" s="1"/>
  <c r="B301" i="62"/>
  <c r="I301" i="62" s="1"/>
  <c r="B300" i="62"/>
  <c r="I300" i="62" s="1"/>
  <c r="B291" i="62"/>
  <c r="I291" i="62" s="1"/>
  <c r="B292" i="62"/>
  <c r="I292" i="62" s="1"/>
  <c r="B302" i="62"/>
  <c r="I302" i="62" s="1"/>
  <c r="B274" i="62"/>
  <c r="I274" i="62" s="1"/>
  <c r="B279" i="62"/>
  <c r="I279" i="62" s="1"/>
  <c r="B275" i="62"/>
  <c r="I275" i="62" s="1"/>
  <c r="B290" i="62"/>
  <c r="I290" i="62" s="1"/>
  <c r="I347" i="62"/>
  <c r="B325" i="62"/>
  <c r="I325" i="62" s="1"/>
  <c r="B308" i="62"/>
  <c r="I308" i="62" s="1"/>
  <c r="B306" i="62"/>
  <c r="I306" i="62" s="1"/>
  <c r="B323" i="62"/>
  <c r="I323" i="62" l="1"/>
  <c r="C16" i="75" s="1"/>
  <c r="K57" i="76"/>
  <c r="H57" i="76" s="1"/>
  <c r="M57" i="76" s="1"/>
  <c r="K61" i="76"/>
  <c r="H61" i="76" s="1"/>
  <c r="M61" i="76" s="1"/>
  <c r="K103" i="76"/>
  <c r="H103" i="76" s="1"/>
  <c r="M103" i="76" s="1"/>
  <c r="K21" i="66"/>
  <c r="H21" i="66" s="1"/>
  <c r="M21" i="66" s="1"/>
  <c r="K11" i="76"/>
  <c r="H11" i="76" s="1"/>
  <c r="K93" i="76"/>
  <c r="H93" i="76" s="1"/>
  <c r="M93" i="76" s="1"/>
  <c r="K7" i="66"/>
  <c r="H7" i="66" s="1"/>
  <c r="K71" i="76"/>
  <c r="H71" i="76" s="1"/>
  <c r="M71" i="76" s="1"/>
  <c r="K121" i="76"/>
  <c r="H121" i="76" s="1"/>
  <c r="M121" i="76" s="1"/>
  <c r="K145" i="76"/>
  <c r="H145" i="76" s="1"/>
  <c r="M145" i="76" s="1"/>
  <c r="K43" i="76"/>
  <c r="H43" i="76" s="1"/>
  <c r="M43" i="76" s="1"/>
  <c r="K127" i="76"/>
  <c r="H127" i="76" s="1"/>
  <c r="M127" i="76" s="1"/>
  <c r="K153" i="76"/>
  <c r="H153" i="76" s="1"/>
  <c r="M153" i="76" s="1"/>
  <c r="K141" i="76"/>
  <c r="H141" i="76" s="1"/>
  <c r="M141" i="76" s="1"/>
  <c r="K9" i="66"/>
  <c r="H9" i="66" s="1"/>
  <c r="M9" i="66" s="1"/>
  <c r="K83" i="76"/>
  <c r="H83" i="76" s="1"/>
  <c r="M83" i="76" s="1"/>
  <c r="K119" i="76"/>
  <c r="H119" i="76" s="1"/>
  <c r="M119" i="76" s="1"/>
  <c r="K31" i="76"/>
  <c r="H31" i="76" s="1"/>
  <c r="M31" i="76" s="1"/>
  <c r="K125" i="76"/>
  <c r="H125" i="76" s="1"/>
  <c r="M125" i="76" s="1"/>
  <c r="K17" i="76"/>
  <c r="H17" i="76" s="1"/>
  <c r="M17" i="76" s="1"/>
  <c r="K107" i="76"/>
  <c r="H107" i="76" s="1"/>
  <c r="M107" i="76" s="1"/>
  <c r="K143" i="76"/>
  <c r="H143" i="76" s="1"/>
  <c r="M143" i="76" s="1"/>
  <c r="K73" i="76"/>
  <c r="H73" i="76" s="1"/>
  <c r="M73" i="76" s="1"/>
  <c r="K47" i="76"/>
  <c r="H47" i="76" s="1"/>
  <c r="M47" i="76" s="1"/>
  <c r="K75" i="76"/>
  <c r="H75" i="76" s="1"/>
  <c r="M75" i="76" s="1"/>
  <c r="K91" i="76"/>
  <c r="H91" i="76" s="1"/>
  <c r="M91" i="76" s="1"/>
  <c r="K157" i="76"/>
  <c r="H157" i="76" s="1"/>
  <c r="M157" i="76" s="1"/>
  <c r="K115" i="76"/>
  <c r="H115" i="76" s="1"/>
  <c r="M115" i="76" s="1"/>
  <c r="K85" i="76"/>
  <c r="H85" i="76" s="1"/>
  <c r="M85" i="76" s="1"/>
  <c r="K69" i="76"/>
  <c r="H69" i="76" s="1"/>
  <c r="M69" i="76" s="1"/>
  <c r="K133" i="76"/>
  <c r="H133" i="76" s="1"/>
  <c r="M133" i="76" s="1"/>
  <c r="K35" i="76"/>
  <c r="H35" i="76" s="1"/>
  <c r="M35" i="76" s="1"/>
  <c r="K137" i="76"/>
  <c r="H137" i="76" s="1"/>
  <c r="M137" i="76" s="1"/>
  <c r="K65" i="76"/>
  <c r="H65" i="76" s="1"/>
  <c r="M65" i="76" s="1"/>
  <c r="K63" i="76"/>
  <c r="H63" i="76" s="1"/>
  <c r="M63" i="76" s="1"/>
  <c r="K117" i="76"/>
  <c r="H117" i="76" s="1"/>
  <c r="M117" i="76" s="1"/>
  <c r="K105" i="76"/>
  <c r="H105" i="76" s="1"/>
  <c r="M105" i="76" s="1"/>
  <c r="K77" i="76"/>
  <c r="H77" i="76" s="1"/>
  <c r="M77" i="76" s="1"/>
  <c r="K45" i="76"/>
  <c r="H45" i="76" s="1"/>
  <c r="M45" i="76" s="1"/>
  <c r="K123" i="76"/>
  <c r="H123" i="76" s="1"/>
  <c r="M123" i="76" s="1"/>
  <c r="K129" i="76"/>
  <c r="H129" i="76" s="1"/>
  <c r="M129" i="76" s="1"/>
  <c r="K151" i="76"/>
  <c r="H151" i="76" s="1"/>
  <c r="M151" i="76" s="1"/>
  <c r="K37" i="76"/>
  <c r="H37" i="76" s="1"/>
  <c r="M37" i="76" s="1"/>
  <c r="K33" i="76"/>
  <c r="H33" i="76" s="1"/>
  <c r="M33" i="76" s="1"/>
  <c r="K79" i="76"/>
  <c r="H79" i="76" s="1"/>
  <c r="M79" i="76" s="1"/>
  <c r="K97" i="76"/>
  <c r="H97" i="76" s="1"/>
  <c r="M97" i="76" s="1"/>
  <c r="K55" i="76"/>
  <c r="H55" i="76" s="1"/>
  <c r="M55" i="76" s="1"/>
  <c r="K155" i="76"/>
  <c r="H155" i="76" s="1"/>
  <c r="M155" i="76" s="1"/>
  <c r="K95" i="76"/>
  <c r="H95" i="76" s="1"/>
  <c r="M95" i="76" s="1"/>
  <c r="K109" i="76"/>
  <c r="H109" i="76" s="1"/>
  <c r="M109" i="76" s="1"/>
  <c r="K131" i="76"/>
  <c r="H131" i="76" s="1"/>
  <c r="M131" i="76" s="1"/>
  <c r="K149" i="76"/>
  <c r="H149" i="76" s="1"/>
  <c r="M149" i="76" s="1"/>
  <c r="K147" i="76"/>
  <c r="H147" i="76" s="1"/>
  <c r="M147" i="76" s="1"/>
  <c r="K59" i="76"/>
  <c r="H59" i="76" s="1"/>
  <c r="M59" i="76" s="1"/>
  <c r="K87" i="76"/>
  <c r="H87" i="76" s="1"/>
  <c r="M87" i="76" s="1"/>
  <c r="K25" i="76"/>
  <c r="H25" i="76" s="1"/>
  <c r="M25" i="76" s="1"/>
  <c r="K135" i="76"/>
  <c r="H135" i="76" s="1"/>
  <c r="M135" i="76" s="1"/>
  <c r="K23" i="76"/>
  <c r="H23" i="76" s="1"/>
  <c r="K81" i="76"/>
  <c r="H81" i="76" s="1"/>
  <c r="M81" i="76" s="1"/>
  <c r="K101" i="76"/>
  <c r="H101" i="76" s="1"/>
  <c r="M101" i="76" s="1"/>
  <c r="K139" i="76"/>
  <c r="H139" i="76" s="1"/>
  <c r="M139" i="76" s="1"/>
  <c r="K67" i="76"/>
  <c r="H67" i="76" s="1"/>
  <c r="M67" i="76" s="1"/>
  <c r="K99" i="76"/>
  <c r="H99" i="76" s="1"/>
  <c r="M99" i="76" s="1"/>
  <c r="K113" i="76"/>
  <c r="H113" i="76" s="1"/>
  <c r="M113" i="76" s="1"/>
  <c r="K15" i="76"/>
  <c r="H15" i="76" s="1"/>
  <c r="M15" i="76" s="1"/>
  <c r="K49" i="76"/>
  <c r="H49" i="76" s="1"/>
  <c r="M49" i="76" s="1"/>
  <c r="K111" i="76"/>
  <c r="H111" i="76" s="1"/>
  <c r="M111" i="76" s="1"/>
  <c r="K51" i="76"/>
  <c r="H51" i="76" s="1"/>
  <c r="M51" i="76" s="1"/>
  <c r="K89" i="76"/>
  <c r="H89" i="76" s="1"/>
  <c r="M89" i="76" s="1"/>
  <c r="K91" i="66"/>
  <c r="H91" i="66" s="1"/>
  <c r="M91" i="66" s="1"/>
  <c r="K141" i="66"/>
  <c r="H141" i="66" s="1"/>
  <c r="M141" i="66" s="1"/>
  <c r="K63" i="66"/>
  <c r="H63" i="66" s="1"/>
  <c r="M63" i="66" s="1"/>
  <c r="K37" i="66"/>
  <c r="H37" i="66" s="1"/>
  <c r="M37" i="66" s="1"/>
  <c r="K85" i="66"/>
  <c r="H85" i="66" s="1"/>
  <c r="M85" i="66" s="1"/>
  <c r="K109" i="66"/>
  <c r="H109" i="66" s="1"/>
  <c r="M109" i="66" s="1"/>
  <c r="K99" i="66"/>
  <c r="H99" i="66" s="1"/>
  <c r="M99" i="66" s="1"/>
  <c r="K49" i="66"/>
  <c r="H49" i="66" s="1"/>
  <c r="M49" i="66" s="1"/>
  <c r="K69" i="66"/>
  <c r="H69" i="66" s="1"/>
  <c r="M69" i="66" s="1"/>
  <c r="K149" i="66"/>
  <c r="H149" i="66" s="1"/>
  <c r="M149" i="66" s="1"/>
  <c r="K93" i="66"/>
  <c r="H93" i="66" s="1"/>
  <c r="M93" i="66" s="1"/>
  <c r="K151" i="66"/>
  <c r="H151" i="66" s="1"/>
  <c r="M151" i="66" s="1"/>
  <c r="K65" i="66"/>
  <c r="H65" i="66" s="1"/>
  <c r="M65" i="66" s="1"/>
  <c r="K153" i="66"/>
  <c r="H153" i="66" s="1"/>
  <c r="M153" i="66" s="1"/>
  <c r="K77" i="66"/>
  <c r="H77" i="66" s="1"/>
  <c r="M77" i="66" s="1"/>
  <c r="K67" i="66"/>
  <c r="H67" i="66" s="1"/>
  <c r="M67" i="66" s="1"/>
  <c r="K19" i="66"/>
  <c r="H19" i="66" s="1"/>
  <c r="M19" i="66" s="1"/>
  <c r="K81" i="66"/>
  <c r="H81" i="66" s="1"/>
  <c r="M81" i="66" s="1"/>
  <c r="K17" i="66"/>
  <c r="H17" i="66" s="1"/>
  <c r="M17" i="66" s="1"/>
  <c r="K103" i="66"/>
  <c r="H103" i="66" s="1"/>
  <c r="M103" i="66" s="1"/>
  <c r="K31" i="66"/>
  <c r="H31" i="66" s="1"/>
  <c r="M31" i="66" s="1"/>
  <c r="K75" i="66"/>
  <c r="H75" i="66" s="1"/>
  <c r="M75" i="66" s="1"/>
  <c r="K83" i="66"/>
  <c r="H83" i="66" s="1"/>
  <c r="M83" i="66" s="1"/>
  <c r="K87" i="66"/>
  <c r="H87" i="66" s="1"/>
  <c r="M87" i="66" s="1"/>
  <c r="K89" i="66"/>
  <c r="H89" i="66" s="1"/>
  <c r="M89" i="66" s="1"/>
  <c r="K33" i="66"/>
  <c r="H33" i="66" s="1"/>
  <c r="M33" i="66" s="1"/>
  <c r="K101" i="66"/>
  <c r="H101" i="66" s="1"/>
  <c r="M101" i="66" s="1"/>
  <c r="K59" i="66"/>
  <c r="H59" i="66" s="1"/>
  <c r="M59" i="66" s="1"/>
  <c r="K41" i="66"/>
  <c r="H41" i="66" s="1"/>
  <c r="M41" i="66" s="1"/>
  <c r="K95" i="66"/>
  <c r="H95" i="66" s="1"/>
  <c r="M95" i="66" s="1"/>
  <c r="K97" i="66"/>
  <c r="H97" i="66" s="1"/>
  <c r="M97" i="66" s="1"/>
  <c r="K53" i="66"/>
  <c r="H53" i="66" s="1"/>
  <c r="M53" i="66" s="1"/>
  <c r="K127" i="66"/>
  <c r="H127" i="66" s="1"/>
  <c r="M127" i="66" s="1"/>
  <c r="K119" i="66"/>
  <c r="H119" i="66" s="1"/>
  <c r="M119" i="66" s="1"/>
  <c r="K15" i="66"/>
  <c r="H15" i="66" s="1"/>
  <c r="M15" i="66" s="1"/>
  <c r="K113" i="66"/>
  <c r="H113" i="66" s="1"/>
  <c r="M113" i="66" s="1"/>
  <c r="K29" i="66"/>
  <c r="H29" i="66" s="1"/>
  <c r="M29" i="66" s="1"/>
  <c r="K105" i="66"/>
  <c r="H105" i="66" s="1"/>
  <c r="M105" i="66" s="1"/>
  <c r="K125" i="66"/>
  <c r="H125" i="66" s="1"/>
  <c r="M125" i="66" s="1"/>
  <c r="K107" i="66"/>
  <c r="H107" i="66" s="1"/>
  <c r="M107" i="66" s="1"/>
  <c r="K13" i="66"/>
  <c r="H13" i="66" s="1"/>
  <c r="M13" i="66" s="1"/>
  <c r="K51" i="66"/>
  <c r="H51" i="66" s="1"/>
  <c r="M51" i="66" s="1"/>
  <c r="K129" i="66"/>
  <c r="H129" i="66" s="1"/>
  <c r="M129" i="66" s="1"/>
  <c r="K47" i="66"/>
  <c r="H47" i="66" s="1"/>
  <c r="M47" i="66" s="1"/>
  <c r="K121" i="66"/>
  <c r="H121" i="66" s="1"/>
  <c r="M121" i="66" s="1"/>
  <c r="K39" i="66"/>
  <c r="H39" i="66" s="1"/>
  <c r="K115" i="66"/>
  <c r="H115" i="66" s="1"/>
  <c r="M115" i="66" s="1"/>
  <c r="K143" i="66"/>
  <c r="H143" i="66" s="1"/>
  <c r="M143" i="66" s="1"/>
  <c r="K117" i="66"/>
  <c r="H117" i="66" s="1"/>
  <c r="M117" i="66" s="1"/>
  <c r="K23" i="66"/>
  <c r="H23" i="66" s="1"/>
  <c r="M23" i="66" s="1"/>
  <c r="K11" i="66"/>
  <c r="H11" i="66" s="1"/>
  <c r="M11" i="66" s="1"/>
  <c r="K137" i="66"/>
  <c r="H137" i="66" s="1"/>
  <c r="M137" i="66" s="1"/>
  <c r="K79" i="66"/>
  <c r="H79" i="66" s="1"/>
  <c r="M79" i="66" s="1"/>
  <c r="K27" i="66"/>
  <c r="H27" i="66" s="1"/>
  <c r="M27" i="66" s="1"/>
  <c r="K131" i="66"/>
  <c r="H131" i="66" s="1"/>
  <c r="M131" i="66" s="1"/>
  <c r="K61" i="66"/>
  <c r="H61" i="66" s="1"/>
  <c r="M61" i="66" s="1"/>
  <c r="K123" i="66"/>
  <c r="H123" i="66" s="1"/>
  <c r="M123" i="66" s="1"/>
  <c r="K73" i="66"/>
  <c r="H73" i="66" s="1"/>
  <c r="M73" i="66" s="1"/>
  <c r="K135" i="66"/>
  <c r="H135" i="66" s="1"/>
  <c r="M135" i="66" s="1"/>
  <c r="K45" i="66"/>
  <c r="H45" i="66" s="1"/>
  <c r="M45" i="66" s="1"/>
  <c r="K25" i="66"/>
  <c r="H25" i="66" s="1"/>
  <c r="M25" i="66" s="1"/>
  <c r="K147" i="66"/>
  <c r="H147" i="66" s="1"/>
  <c r="M147" i="66" s="1"/>
  <c r="K111" i="66"/>
  <c r="H111" i="66" s="1"/>
  <c r="M111" i="66" s="1"/>
  <c r="K35" i="66"/>
  <c r="H35" i="66" s="1"/>
  <c r="M35" i="66" s="1"/>
  <c r="K139" i="66"/>
  <c r="H139" i="66" s="1"/>
  <c r="M139" i="66" s="1"/>
  <c r="K71" i="66"/>
  <c r="H71" i="66" s="1"/>
  <c r="M71" i="66" s="1"/>
  <c r="K133" i="66"/>
  <c r="H133" i="66" s="1"/>
  <c r="M133" i="66" s="1"/>
  <c r="K43" i="66"/>
  <c r="H43" i="66" s="1"/>
  <c r="M43" i="66" s="1"/>
  <c r="K145" i="66"/>
  <c r="H145" i="66" s="1"/>
  <c r="M145" i="66" s="1"/>
  <c r="K55" i="66"/>
  <c r="H55" i="66" s="1"/>
  <c r="M55" i="66" s="1"/>
  <c r="K57" i="66"/>
  <c r="H57" i="66" s="1"/>
  <c r="M57" i="66" s="1"/>
  <c r="K155" i="66"/>
  <c r="H155" i="66" s="1"/>
  <c r="M155" i="66" s="1"/>
  <c r="K157" i="66"/>
  <c r="H157" i="66" s="1"/>
  <c r="M157" i="66" s="1"/>
  <c r="K23" i="75"/>
  <c r="D15" i="75"/>
  <c r="J16" i="75"/>
  <c r="D16" i="75"/>
  <c r="Q13" i="75"/>
  <c r="K10" i="75"/>
  <c r="Q6" i="75"/>
  <c r="E8" i="75"/>
  <c r="C10" i="75"/>
  <c r="F23" i="75"/>
  <c r="E7" i="75"/>
  <c r="F9" i="75"/>
  <c r="F7" i="75"/>
  <c r="D10" i="75"/>
  <c r="I18" i="75"/>
  <c r="J17" i="75"/>
  <c r="E15" i="75"/>
  <c r="D3" i="75"/>
  <c r="Q11" i="75"/>
  <c r="J15" i="75"/>
  <c r="F5" i="75"/>
  <c r="J10" i="75"/>
  <c r="I7" i="75"/>
  <c r="C18" i="75"/>
  <c r="C17" i="75"/>
  <c r="C4" i="75"/>
  <c r="J14" i="75"/>
  <c r="F16" i="75"/>
  <c r="E11" i="75"/>
  <c r="Q4" i="75"/>
  <c r="J4" i="75"/>
  <c r="D11" i="75"/>
  <c r="C19" i="75"/>
  <c r="F17" i="75"/>
  <c r="Q23" i="75"/>
  <c r="E17" i="75"/>
  <c r="K4" i="75"/>
  <c r="K11" i="75"/>
  <c r="Q17" i="75"/>
  <c r="I9" i="75"/>
  <c r="Q16" i="75"/>
  <c r="J23" i="75"/>
  <c r="D14" i="75"/>
  <c r="F15" i="75"/>
  <c r="I4" i="75"/>
  <c r="E6" i="75"/>
  <c r="F13" i="75"/>
  <c r="K14" i="75"/>
  <c r="K5" i="75"/>
  <c r="C15" i="75"/>
  <c r="Q10" i="75"/>
  <c r="J3" i="75"/>
  <c r="J19" i="75"/>
  <c r="D6" i="75"/>
  <c r="K9" i="75"/>
  <c r="Q19" i="75"/>
  <c r="E19" i="75"/>
  <c r="I19" i="75"/>
  <c r="K7" i="75"/>
  <c r="D18" i="75"/>
  <c r="E18" i="75"/>
  <c r="Q3" i="75"/>
  <c r="J5" i="75"/>
  <c r="C9" i="75"/>
  <c r="D5" i="75"/>
  <c r="I15" i="75"/>
  <c r="I17" i="75"/>
  <c r="F14" i="75"/>
  <c r="C23" i="75"/>
  <c r="E4" i="75"/>
  <c r="I13" i="75"/>
  <c r="I16" i="75"/>
  <c r="K15" i="75"/>
  <c r="K17" i="75" l="1"/>
  <c r="L17" i="75" s="1"/>
  <c r="F11" i="75"/>
  <c r="J6" i="75"/>
  <c r="D17" i="75"/>
  <c r="G17" i="75" s="1"/>
  <c r="F12" i="75"/>
  <c r="K18" i="75"/>
  <c r="E13" i="75"/>
  <c r="D19" i="75"/>
  <c r="I5" i="75"/>
  <c r="L5" i="75" s="1"/>
  <c r="D4" i="75"/>
  <c r="C5" i="75"/>
  <c r="K6" i="75"/>
  <c r="D13" i="75"/>
  <c r="Q15" i="75"/>
  <c r="D9" i="75"/>
  <c r="I10" i="75"/>
  <c r="L10" i="75" s="1"/>
  <c r="D7" i="75"/>
  <c r="Q14" i="75"/>
  <c r="I11" i="75"/>
  <c r="K8" i="75"/>
  <c r="I23" i="75"/>
  <c r="L23" i="75" s="1"/>
  <c r="C13" i="75"/>
  <c r="E10" i="75"/>
  <c r="F8" i="75"/>
  <c r="C7" i="75"/>
  <c r="G7" i="75" s="1"/>
  <c r="K12" i="75"/>
  <c r="K13" i="75"/>
  <c r="E16" i="75"/>
  <c r="G16" i="75" s="1"/>
  <c r="I14" i="75"/>
  <c r="L14" i="75" s="1"/>
  <c r="J18" i="75"/>
  <c r="F18" i="75"/>
  <c r="G18" i="75" s="1"/>
  <c r="F3" i="75"/>
  <c r="E5" i="75"/>
  <c r="E3" i="75"/>
  <c r="K19" i="75"/>
  <c r="L19" i="75" s="1"/>
  <c r="I6" i="75"/>
  <c r="C14" i="75"/>
  <c r="Q9" i="75"/>
  <c r="E12" i="75"/>
  <c r="C12" i="75"/>
  <c r="K16" i="75"/>
  <c r="L16" i="75" s="1"/>
  <c r="I12" i="75"/>
  <c r="Q12" i="75"/>
  <c r="F19" i="75"/>
  <c r="Q18" i="75"/>
  <c r="I8" i="75"/>
  <c r="J8" i="75"/>
  <c r="C8" i="75"/>
  <c r="J12" i="75"/>
  <c r="E14" i="75"/>
  <c r="J11" i="75"/>
  <c r="L11" i="75" s="1"/>
  <c r="D23" i="75"/>
  <c r="F10" i="75"/>
  <c r="K3" i="75"/>
  <c r="F4" i="75"/>
  <c r="Q8" i="75"/>
  <c r="C3" i="75"/>
  <c r="I3" i="75"/>
  <c r="C6" i="75"/>
  <c r="J9" i="75"/>
  <c r="L9" i="75" s="1"/>
  <c r="D8" i="75"/>
  <c r="F6" i="75"/>
  <c r="Q7" i="75"/>
  <c r="E9" i="75"/>
  <c r="E23" i="75"/>
  <c r="J7" i="75"/>
  <c r="L7" i="75" s="1"/>
  <c r="C11" i="75"/>
  <c r="Q5" i="75"/>
  <c r="J13" i="75"/>
  <c r="D12" i="75"/>
  <c r="M39" i="66"/>
  <c r="A4" i="66"/>
  <c r="J21" i="75"/>
  <c r="C22" i="75"/>
  <c r="F22" i="75"/>
  <c r="J22" i="75"/>
  <c r="E21" i="75"/>
  <c r="D21" i="75"/>
  <c r="D22" i="75"/>
  <c r="K21" i="75"/>
  <c r="I21" i="75"/>
  <c r="E22" i="75"/>
  <c r="F21" i="75"/>
  <c r="Q21" i="75"/>
  <c r="C21" i="75"/>
  <c r="K22" i="75"/>
  <c r="I22" i="75"/>
  <c r="Q22" i="75"/>
  <c r="M11" i="76"/>
  <c r="D11" i="76" s="1"/>
  <c r="C13" i="76" s="1"/>
  <c r="D13" i="76" s="1"/>
  <c r="C15" i="76" s="1"/>
  <c r="D15" i="76" s="1"/>
  <c r="C17" i="76" s="1"/>
  <c r="D17" i="76" s="1"/>
  <c r="A2" i="76"/>
  <c r="A3" i="76"/>
  <c r="A4" i="76"/>
  <c r="M23" i="76"/>
  <c r="D23" i="76" s="1"/>
  <c r="C25" i="76" s="1"/>
  <c r="D25" i="76" s="1"/>
  <c r="C27" i="76" s="1"/>
  <c r="D27" i="76" s="1"/>
  <c r="C29" i="76" s="1"/>
  <c r="D29" i="76" s="1"/>
  <c r="C31" i="76" s="1"/>
  <c r="D31" i="76" s="1"/>
  <c r="C33" i="76" s="1"/>
  <c r="D33" i="76" s="1"/>
  <c r="C35" i="76" s="1"/>
  <c r="D35" i="76" s="1"/>
  <c r="C37" i="76" s="1"/>
  <c r="D37" i="76" s="1"/>
  <c r="C39" i="76" s="1"/>
  <c r="D39" i="76" s="1"/>
  <c r="C41" i="76" s="1"/>
  <c r="D41" i="76" s="1"/>
  <c r="C43" i="76" s="1"/>
  <c r="D43" i="76" s="1"/>
  <c r="C45" i="76" s="1"/>
  <c r="D45" i="76" s="1"/>
  <c r="C47" i="76" s="1"/>
  <c r="D47" i="76" s="1"/>
  <c r="C49" i="76" s="1"/>
  <c r="D49" i="76" s="1"/>
  <c r="C51" i="76" s="1"/>
  <c r="D51" i="76" s="1"/>
  <c r="C53" i="76" s="1"/>
  <c r="D53" i="76" s="1"/>
  <c r="C55" i="76" s="1"/>
  <c r="D55" i="76" s="1"/>
  <c r="C57" i="76" s="1"/>
  <c r="D57" i="76" s="1"/>
  <c r="C59" i="76" s="1"/>
  <c r="D59" i="76" s="1"/>
  <c r="C61" i="76" s="1"/>
  <c r="D61" i="76" s="1"/>
  <c r="C63" i="76" s="1"/>
  <c r="D63" i="76" s="1"/>
  <c r="C65" i="76" s="1"/>
  <c r="D65" i="76" s="1"/>
  <c r="C67" i="76" s="1"/>
  <c r="D67" i="76" s="1"/>
  <c r="C69" i="76" s="1"/>
  <c r="D69" i="76" s="1"/>
  <c r="C71" i="76" s="1"/>
  <c r="D71" i="76" s="1"/>
  <c r="C73" i="76" s="1"/>
  <c r="D73" i="76" s="1"/>
  <c r="C75" i="76" s="1"/>
  <c r="D75" i="76" s="1"/>
  <c r="C77" i="76" s="1"/>
  <c r="D77" i="76" s="1"/>
  <c r="C79" i="76" s="1"/>
  <c r="D79" i="76" s="1"/>
  <c r="C81" i="76" s="1"/>
  <c r="D81" i="76" s="1"/>
  <c r="C83" i="76" s="1"/>
  <c r="D83" i="76" s="1"/>
  <c r="C85" i="76" s="1"/>
  <c r="D85" i="76" s="1"/>
  <c r="C87" i="76" s="1"/>
  <c r="D87" i="76" s="1"/>
  <c r="C89" i="76" s="1"/>
  <c r="D89" i="76" s="1"/>
  <c r="C91" i="76" s="1"/>
  <c r="D91" i="76" s="1"/>
  <c r="C93" i="76" s="1"/>
  <c r="D93" i="76" s="1"/>
  <c r="C95" i="76" s="1"/>
  <c r="D95" i="76" s="1"/>
  <c r="C97" i="76" s="1"/>
  <c r="D97" i="76" s="1"/>
  <c r="C99" i="76" s="1"/>
  <c r="D99" i="76" s="1"/>
  <c r="C101" i="76" s="1"/>
  <c r="D101" i="76" s="1"/>
  <c r="C103" i="76" s="1"/>
  <c r="D103" i="76" s="1"/>
  <c r="C105" i="76" s="1"/>
  <c r="D105" i="76" s="1"/>
  <c r="C107" i="76" s="1"/>
  <c r="D107" i="76" s="1"/>
  <c r="C109" i="76" s="1"/>
  <c r="D109" i="76" s="1"/>
  <c r="C111" i="76" s="1"/>
  <c r="D111" i="76" s="1"/>
  <c r="C113" i="76" s="1"/>
  <c r="D113" i="76" s="1"/>
  <c r="C115" i="76" s="1"/>
  <c r="D115" i="76" s="1"/>
  <c r="C117" i="76" s="1"/>
  <c r="D117" i="76" s="1"/>
  <c r="C119" i="76" s="1"/>
  <c r="D119" i="76" s="1"/>
  <c r="C121" i="76" s="1"/>
  <c r="D121" i="76" s="1"/>
  <c r="C123" i="76" s="1"/>
  <c r="D123" i="76" s="1"/>
  <c r="C125" i="76" s="1"/>
  <c r="D125" i="76" s="1"/>
  <c r="C127" i="76" s="1"/>
  <c r="D127" i="76" s="1"/>
  <c r="C129" i="76" s="1"/>
  <c r="D129" i="76" s="1"/>
  <c r="C131" i="76" s="1"/>
  <c r="D131" i="76" s="1"/>
  <c r="C133" i="76" s="1"/>
  <c r="D133" i="76" s="1"/>
  <c r="C135" i="76" s="1"/>
  <c r="D135" i="76" s="1"/>
  <c r="C137" i="76" s="1"/>
  <c r="D137" i="76" s="1"/>
  <c r="C139" i="76" s="1"/>
  <c r="D139" i="76" s="1"/>
  <c r="C141" i="76" s="1"/>
  <c r="D141" i="76" s="1"/>
  <c r="C143" i="76" s="1"/>
  <c r="D143" i="76" s="1"/>
  <c r="C145" i="76" s="1"/>
  <c r="D145" i="76" s="1"/>
  <c r="C147" i="76" s="1"/>
  <c r="D147" i="76" s="1"/>
  <c r="C149" i="76" s="1"/>
  <c r="D149" i="76" s="1"/>
  <c r="C151" i="76" s="1"/>
  <c r="D151" i="76" s="1"/>
  <c r="C153" i="76" s="1"/>
  <c r="D153" i="76" s="1"/>
  <c r="C155" i="76" s="1"/>
  <c r="D155" i="76" s="1"/>
  <c r="C157" i="76" s="1"/>
  <c r="D157" i="76" s="1"/>
  <c r="C20" i="75"/>
  <c r="Q20" i="75"/>
  <c r="K20" i="75"/>
  <c r="I20" i="75"/>
  <c r="F20" i="75"/>
  <c r="J20" i="75"/>
  <c r="D20" i="75"/>
  <c r="E20" i="75"/>
  <c r="M7" i="66"/>
  <c r="D7" i="66" s="1"/>
  <c r="C9" i="66" s="1"/>
  <c r="D9" i="66" s="1"/>
  <c r="C11" i="66" s="1"/>
  <c r="D11" i="66" s="1"/>
  <c r="C13" i="66" s="1"/>
  <c r="D13" i="66" s="1"/>
  <c r="C15" i="66" s="1"/>
  <c r="D15" i="66" s="1"/>
  <c r="C17" i="66" s="1"/>
  <c r="D17" i="66" s="1"/>
  <c r="A3" i="66"/>
  <c r="A2" i="66"/>
  <c r="L4" i="75"/>
  <c r="G15" i="75"/>
  <c r="L15" i="75"/>
  <c r="G9" i="75" l="1"/>
  <c r="O9" i="75" s="1"/>
  <c r="L18" i="75"/>
  <c r="O18" i="75" s="1"/>
  <c r="G19" i="75"/>
  <c r="O19" i="75" s="1"/>
  <c r="C19" i="66"/>
  <c r="D19" i="66" s="1"/>
  <c r="G4" i="75"/>
  <c r="O4" i="75" s="1"/>
  <c r="L13" i="75"/>
  <c r="L6" i="75"/>
  <c r="G5" i="75"/>
  <c r="O5" i="75" s="1"/>
  <c r="G13" i="75"/>
  <c r="L12" i="75"/>
  <c r="G11" i="75"/>
  <c r="O11" i="75" s="1"/>
  <c r="G12" i="75"/>
  <c r="G10" i="75"/>
  <c r="O10" i="75" s="1"/>
  <c r="G14" i="75"/>
  <c r="O14" i="75" s="1"/>
  <c r="G3" i="75"/>
  <c r="G8" i="75"/>
  <c r="L8" i="75"/>
  <c r="G23" i="75"/>
  <c r="O23" i="75" s="1"/>
  <c r="O7" i="75"/>
  <c r="L3" i="75"/>
  <c r="G6" i="75"/>
  <c r="K24" i="75"/>
  <c r="L22" i="75"/>
  <c r="F24" i="75"/>
  <c r="I24" i="75"/>
  <c r="G22" i="75"/>
  <c r="Q24" i="75"/>
  <c r="E24" i="75"/>
  <c r="D24" i="75"/>
  <c r="J24" i="75"/>
  <c r="G21" i="75"/>
  <c r="L21" i="75"/>
  <c r="G20" i="75"/>
  <c r="C24" i="75"/>
  <c r="L20" i="75"/>
  <c r="O17" i="75"/>
  <c r="O16" i="75"/>
  <c r="O15" i="75"/>
  <c r="C21" i="66" l="1"/>
  <c r="D21" i="66" s="1"/>
  <c r="C23" i="66" s="1"/>
  <c r="D23" i="66" s="1"/>
  <c r="C25" i="66" s="1"/>
  <c r="D25" i="66" s="1"/>
  <c r="C27" i="66" s="1"/>
  <c r="D27" i="66" s="1"/>
  <c r="C29" i="66" s="1"/>
  <c r="D29" i="66" s="1"/>
  <c r="C31" i="66" s="1"/>
  <c r="D31" i="66" s="1"/>
  <c r="C33" i="66" s="1"/>
  <c r="D33" i="66" s="1"/>
  <c r="C35" i="66" s="1"/>
  <c r="D35" i="66" s="1"/>
  <c r="C37" i="66" s="1"/>
  <c r="O13" i="75"/>
  <c r="O6" i="75"/>
  <c r="O12" i="75"/>
  <c r="O3" i="75"/>
  <c r="O8" i="75"/>
  <c r="L24" i="75"/>
  <c r="O22" i="75"/>
  <c r="G24" i="75"/>
  <c r="O21" i="75"/>
  <c r="O20" i="75"/>
  <c r="D37" i="66" l="1"/>
  <c r="C39" i="66" s="1"/>
  <c r="D39" i="66" s="1"/>
  <c r="C41" i="66" s="1"/>
  <c r="D41" i="66" s="1"/>
  <c r="C43" i="66" s="1"/>
  <c r="D43" i="66" s="1"/>
  <c r="C45" i="66" s="1"/>
  <c r="D45" i="66" s="1"/>
  <c r="C47" i="66" s="1"/>
  <c r="D47" i="66" s="1"/>
  <c r="C49" i="66" s="1"/>
  <c r="D49" i="66" s="1"/>
  <c r="C51" i="66" s="1"/>
  <c r="D51" i="66" s="1"/>
  <c r="C53" i="66" s="1"/>
  <c r="D53" i="66" s="1"/>
  <c r="C55" i="66" s="1"/>
  <c r="D55" i="66" s="1"/>
  <c r="C57" i="66" s="1"/>
  <c r="D57" i="66" s="1"/>
  <c r="C59" i="66" s="1"/>
  <c r="D59" i="66" s="1"/>
  <c r="C61" i="66" s="1"/>
  <c r="D61" i="66" s="1"/>
  <c r="C63" i="66" s="1"/>
  <c r="D63" i="66" s="1"/>
  <c r="C65" i="66" s="1"/>
  <c r="D65" i="66" s="1"/>
  <c r="C67" i="66" s="1"/>
  <c r="D67" i="66" s="1"/>
  <c r="C69" i="66" s="1"/>
  <c r="D69" i="66" s="1"/>
  <c r="C71" i="66" s="1"/>
  <c r="D71" i="66" s="1"/>
  <c r="C73" i="66" s="1"/>
  <c r="D73" i="66" s="1"/>
  <c r="C75" i="66" s="1"/>
  <c r="D75" i="66" s="1"/>
  <c r="C77" i="66" s="1"/>
  <c r="D77" i="66" s="1"/>
  <c r="C79" i="66" s="1"/>
  <c r="D79" i="66" s="1"/>
  <c r="C81" i="66" s="1"/>
  <c r="D81" i="66" s="1"/>
  <c r="C83" i="66" s="1"/>
  <c r="D83" i="66" s="1"/>
  <c r="C85" i="66" s="1"/>
  <c r="D85" i="66" s="1"/>
  <c r="C87" i="66" s="1"/>
  <c r="D87" i="66" s="1"/>
  <c r="C89" i="66" s="1"/>
  <c r="D89" i="66" s="1"/>
  <c r="C91" i="66" s="1"/>
  <c r="D91" i="66" s="1"/>
  <c r="C93" i="66" s="1"/>
  <c r="D93" i="66" s="1"/>
  <c r="C95" i="66" s="1"/>
  <c r="D95" i="66" s="1"/>
  <c r="C97" i="66" s="1"/>
  <c r="D97" i="66" s="1"/>
  <c r="C99" i="66" s="1"/>
  <c r="D99" i="66" s="1"/>
  <c r="C101" i="66" s="1"/>
  <c r="D101" i="66" s="1"/>
  <c r="C103" i="66" s="1"/>
  <c r="D103" i="66" s="1"/>
  <c r="C105" i="66" s="1"/>
  <c r="D105" i="66" s="1"/>
  <c r="C107" i="66" s="1"/>
  <c r="D107" i="66" s="1"/>
  <c r="C109" i="66" s="1"/>
  <c r="D109" i="66" s="1"/>
  <c r="C111" i="66" s="1"/>
  <c r="D111" i="66" s="1"/>
  <c r="C113" i="66" s="1"/>
  <c r="D113" i="66" s="1"/>
  <c r="C115" i="66" s="1"/>
  <c r="D115" i="66" s="1"/>
  <c r="C117" i="66" s="1"/>
  <c r="D117" i="66" s="1"/>
  <c r="C119" i="66" s="1"/>
  <c r="D119" i="66" s="1"/>
  <c r="C121" i="66" s="1"/>
  <c r="D121" i="66" s="1"/>
  <c r="C123" i="66" s="1"/>
  <c r="D123" i="66" s="1"/>
  <c r="C125" i="66" s="1"/>
  <c r="D125" i="66" s="1"/>
  <c r="C127" i="66" s="1"/>
  <c r="D127" i="66" s="1"/>
  <c r="C129" i="66" s="1"/>
  <c r="D129" i="66" s="1"/>
  <c r="C131" i="66" s="1"/>
  <c r="D131" i="66" s="1"/>
  <c r="C133" i="66" s="1"/>
  <c r="D133" i="66" s="1"/>
  <c r="C135" i="66" s="1"/>
  <c r="D135" i="66" s="1"/>
  <c r="C137" i="66" s="1"/>
  <c r="D137" i="66" s="1"/>
  <c r="C139" i="66" s="1"/>
  <c r="D139" i="66" s="1"/>
  <c r="C141" i="66" s="1"/>
  <c r="D141" i="66" s="1"/>
  <c r="C143" i="66" s="1"/>
  <c r="D143" i="66" s="1"/>
  <c r="C145" i="66" s="1"/>
  <c r="D145" i="66" s="1"/>
  <c r="C147" i="66" s="1"/>
  <c r="D147" i="66" s="1"/>
  <c r="C149" i="66" s="1"/>
  <c r="D149" i="66" s="1"/>
  <c r="C151" i="66" s="1"/>
  <c r="D151" i="66" s="1"/>
  <c r="C153" i="66" s="1"/>
  <c r="D153" i="66" s="1"/>
  <c r="C155" i="66" s="1"/>
  <c r="D155" i="66" s="1"/>
  <c r="C157" i="66" s="1"/>
  <c r="D157" i="66" s="1"/>
  <c r="O24" i="75"/>
</calcChain>
</file>

<file path=xl/sharedStrings.xml><?xml version="1.0" encoding="utf-8"?>
<sst xmlns="http://schemas.openxmlformats.org/spreadsheetml/2006/main" count="4376" uniqueCount="565">
  <si>
    <t>Category</t>
  </si>
  <si>
    <t>M</t>
  </si>
  <si>
    <t>KPL</t>
  </si>
  <si>
    <t>DSH</t>
  </si>
  <si>
    <t>GSK</t>
  </si>
  <si>
    <t>CPLA</t>
  </si>
  <si>
    <t>KHL</t>
  </si>
  <si>
    <t>HSK</t>
  </si>
  <si>
    <t>NOT</t>
  </si>
  <si>
    <t>NLL</t>
  </si>
  <si>
    <t>Coach</t>
  </si>
  <si>
    <t>Club Nr</t>
  </si>
  <si>
    <t>ROYAL BRUSSELS ICE HOCKEY AND SKATING CLUB</t>
  </si>
  <si>
    <t>KUNSTSCHAATSCLUB PIROUETTE LEUVEN</t>
  </si>
  <si>
    <t>CERCLE DES PATINEURS LIEGEOIS</t>
  </si>
  <si>
    <t>AXEL CLUB TOURNAI FEDERE</t>
  </si>
  <si>
    <t>AXEL</t>
  </si>
  <si>
    <t>PLC</t>
  </si>
  <si>
    <t>BSC</t>
  </si>
  <si>
    <t>DIE SWAENE HEIST</t>
  </si>
  <si>
    <t>HASSELTSE SCHAATSCLUB</t>
  </si>
  <si>
    <t>NIEUW OLYMPIA TURNHOUT</t>
  </si>
  <si>
    <t>FINLANDIA SCHAATSCLUB KARELIA (GULLEGEM)</t>
  </si>
  <si>
    <t>PATINAGE LOISIR CAROLEGIEN (CHARLEROI)</t>
  </si>
  <si>
    <t>KUNSTSCHAATSCLUB HEUVELKOUTER LIEDEKERKE</t>
  </si>
  <si>
    <t>GENTSE SCHAATSCLUB KRISTALLIJN</t>
  </si>
  <si>
    <t>NIEUW LUNA LOMMEL</t>
  </si>
  <si>
    <t>KRYOS EEKLO</t>
  </si>
  <si>
    <t>KRE</t>
  </si>
  <si>
    <t>Start</t>
  </si>
  <si>
    <t>End</t>
  </si>
  <si>
    <t>KNH</t>
  </si>
  <si>
    <t>KUNSTSCHAATSCLUB NETEPARK HERENTALS</t>
  </si>
  <si>
    <t>TEMPTATION SKATING CLUB</t>
  </si>
  <si>
    <t>TSC</t>
  </si>
  <si>
    <t>Warmup</t>
  </si>
  <si>
    <t>Judging</t>
  </si>
  <si>
    <t>Number</t>
  </si>
  <si>
    <t>#</t>
  </si>
  <si>
    <t>Ice Resurfacing</t>
  </si>
  <si>
    <t>-</t>
  </si>
  <si>
    <t>Fixed start</t>
  </si>
  <si>
    <t>ASW</t>
  </si>
  <si>
    <t>ANTARCTICA SKATE WILRIJK</t>
  </si>
  <si>
    <t>Club</t>
  </si>
  <si>
    <t>KHM</t>
  </si>
  <si>
    <t>KUNSTSCHAATSACADEMIE HIVERNIA MECHELEN</t>
  </si>
  <si>
    <t>AKR</t>
  </si>
  <si>
    <t>ANTWERPSE KUNSCHAATSCLUB RUGGEVELD (DEURNE)</t>
  </si>
  <si>
    <t>FSC</t>
  </si>
  <si>
    <t>Warmup groups</t>
  </si>
  <si>
    <t>Category - Group</t>
  </si>
  <si>
    <t>Preliminary Timetable</t>
  </si>
  <si>
    <t>Please check again before the competition for any new updates</t>
  </si>
  <si>
    <t>RBI</t>
  </si>
  <si>
    <t>#Warmups</t>
  </si>
  <si>
    <t>Overwrite</t>
  </si>
  <si>
    <t>Free Skating</t>
  </si>
  <si>
    <t>Short Program</t>
  </si>
  <si>
    <t># per WU</t>
  </si>
  <si>
    <t>Programs</t>
  </si>
  <si>
    <t>--</t>
  </si>
  <si>
    <t>Program</t>
  </si>
  <si>
    <t>ADAMS Emma</t>
  </si>
  <si>
    <t>AERTS Britt</t>
  </si>
  <si>
    <t>AKBAY Rana</t>
  </si>
  <si>
    <t>ALENIS Joannie</t>
  </si>
  <si>
    <t>AMOR Malaak</t>
  </si>
  <si>
    <t>ANDRUETAN Jeanne</t>
  </si>
  <si>
    <t>ARICKX Loïs</t>
  </si>
  <si>
    <t>AUSLOOS Manot</t>
  </si>
  <si>
    <t>BAELUS Montana</t>
  </si>
  <si>
    <t>BAGIOLI Irene</t>
  </si>
  <si>
    <t>BALLEUX Héloise</t>
  </si>
  <si>
    <t>BASTIANEN Nena</t>
  </si>
  <si>
    <t>BERNAERTS Rosa-Leah</t>
  </si>
  <si>
    <t>BESSOUDNOVA Nica</t>
  </si>
  <si>
    <t>BRAUNE Pauline</t>
  </si>
  <si>
    <t>BROWARNY Déva</t>
  </si>
  <si>
    <t>BUFFELARD Clémence</t>
  </si>
  <si>
    <t>CASTORINI Giulia</t>
  </si>
  <si>
    <t>CERRADA Vanessa</t>
  </si>
  <si>
    <t>CHERMAN Alisa</t>
  </si>
  <si>
    <t>CHERMAN Polina</t>
  </si>
  <si>
    <t>CHRISTAKIS Dimitri</t>
  </si>
  <si>
    <t>CHRISTAKIS Ioana</t>
  </si>
  <si>
    <t>CLAESSENS Anneleen</t>
  </si>
  <si>
    <t>COLLART Yana</t>
  </si>
  <si>
    <t>COPPENS Beau</t>
  </si>
  <si>
    <t>COPPENS Nora</t>
  </si>
  <si>
    <t>DAINOTTI Aurélie</t>
  </si>
  <si>
    <t>DE BACKER Albane</t>
  </si>
  <si>
    <t>DE BRAUWER Shadé</t>
  </si>
  <si>
    <t>DE GRAEF Line</t>
  </si>
  <si>
    <t>DE HERDT Elise</t>
  </si>
  <si>
    <t>DE PEUTER Stien</t>
  </si>
  <si>
    <t>DE RIJCK Gitte</t>
  </si>
  <si>
    <t>DE VITIS Gloria</t>
  </si>
  <si>
    <t>DE VOS Robbe</t>
  </si>
  <si>
    <t>DE VROEY Marte</t>
  </si>
  <si>
    <t>DEBRA Zora</t>
  </si>
  <si>
    <t>DEFLOOR Hannelore</t>
  </si>
  <si>
    <t>DELSARD Kimani</t>
  </si>
  <si>
    <t>DEMEYER Marthe</t>
  </si>
  <si>
    <t>DENAEIJER Marilyn</t>
  </si>
  <si>
    <t>DENAEIJER Maureen</t>
  </si>
  <si>
    <t>DEVOS Maud</t>
  </si>
  <si>
    <t>DORTU Céline</t>
  </si>
  <si>
    <t>DRIJKONINGEN Aube-Laure</t>
  </si>
  <si>
    <t>DU RANG Keara</t>
  </si>
  <si>
    <t>EL HUSSEINI Mariam</t>
  </si>
  <si>
    <t>FAUCONNIER Norah</t>
  </si>
  <si>
    <t>FEITZ Miroslav</t>
  </si>
  <si>
    <t>FEITZ Yann</t>
  </si>
  <si>
    <t>FLAMING Becky</t>
  </si>
  <si>
    <t>FOULON Anaïs</t>
  </si>
  <si>
    <t>GEERS Edra</t>
  </si>
  <si>
    <t>GENIETS Astrid</t>
  </si>
  <si>
    <t>GENIETS Maite</t>
  </si>
  <si>
    <t>GODA Noa</t>
  </si>
  <si>
    <t>GONZE Julie</t>
  </si>
  <si>
    <t>GORIS Maaike</t>
  </si>
  <si>
    <t>GOVERS Gilles</t>
  </si>
  <si>
    <t>GOYVAERTS Sylke</t>
  </si>
  <si>
    <t>GRYZLO Nina</t>
  </si>
  <si>
    <t>HABETS Maité</t>
  </si>
  <si>
    <t>HAMAYS Maé</t>
  </si>
  <si>
    <t>HEINEN Laura</t>
  </si>
  <si>
    <t>HENDRICKX Loena</t>
  </si>
  <si>
    <t>HENDRICKX Stephanie</t>
  </si>
  <si>
    <t>HONHON Alexiane</t>
  </si>
  <si>
    <t>HONHON Celiane</t>
  </si>
  <si>
    <t>HOVINE Jade</t>
  </si>
  <si>
    <t>HUYBRECHTS Thomas</t>
  </si>
  <si>
    <t>HUYGENS Melina</t>
  </si>
  <si>
    <t>JACOB Elise</t>
  </si>
  <si>
    <t>JACOBS Sunny</t>
  </si>
  <si>
    <t>JANSE Elfya</t>
  </si>
  <si>
    <t>JENNES Charlotte</t>
  </si>
  <si>
    <t>JENNES Jolien</t>
  </si>
  <si>
    <t>KOECK Sevanne</t>
  </si>
  <si>
    <t>KROUGLOV Denis</t>
  </si>
  <si>
    <t>KROUGLOVA Nastya</t>
  </si>
  <si>
    <t>KUCZYNSKA Luiza</t>
  </si>
  <si>
    <t>LAENEN Amber</t>
  </si>
  <si>
    <t>LANNOO Yara</t>
  </si>
  <si>
    <t>LAPADAT Anouk</t>
  </si>
  <si>
    <t>LARNO Yentl</t>
  </si>
  <si>
    <t>LISON Caroline</t>
  </si>
  <si>
    <t>LISON Christopher</t>
  </si>
  <si>
    <t>MAES Matijn</t>
  </si>
  <si>
    <t>MARECHAL Lilia</t>
  </si>
  <si>
    <t>MENALDA Kyana</t>
  </si>
  <si>
    <t>MERSCH Estelle</t>
  </si>
  <si>
    <t>MEULEMANS Stella</t>
  </si>
  <si>
    <t>MICHAUX Romane</t>
  </si>
  <si>
    <t>MICHIELSEN Linske</t>
  </si>
  <si>
    <t>MISSEEUW Charlotte</t>
  </si>
  <si>
    <t>MONGIOVI Prescillia</t>
  </si>
  <si>
    <t>MONTFORT Iris</t>
  </si>
  <si>
    <t>MONTFORT Nadèlge</t>
  </si>
  <si>
    <t>NAVARRA Livia</t>
  </si>
  <si>
    <t>NIJS Elga</t>
  </si>
  <si>
    <t>ONWUKA Oluchi</t>
  </si>
  <si>
    <t>PARMENTIER Clémence</t>
  </si>
  <si>
    <t>PINZARRONE Lily</t>
  </si>
  <si>
    <t>PINZARRONE Nina</t>
  </si>
  <si>
    <t>RAIMO Ilaria</t>
  </si>
  <si>
    <t>RAMOS Daphne</t>
  </si>
  <si>
    <t>RAMOS Penelope</t>
  </si>
  <si>
    <t>RAVYTS Robyn</t>
  </si>
  <si>
    <t>ROBEERST Emilie</t>
  </si>
  <si>
    <t>ROBYNS Liselotte</t>
  </si>
  <si>
    <t>SANS FUENTES Sara Alejandra</t>
  </si>
  <si>
    <t>SARIKAS Marianna</t>
  </si>
  <si>
    <t>SEVERINS Beyoncé</t>
  </si>
  <si>
    <t>SOHET Lou</t>
  </si>
  <si>
    <t>SYZDYKOV Ekaterina</t>
  </si>
  <si>
    <t>SYZDYKOV Polina</t>
  </si>
  <si>
    <t>TINTURIER Chloé</t>
  </si>
  <si>
    <t>TOULMONDE Emilie</t>
  </si>
  <si>
    <t>TRUYE Luna</t>
  </si>
  <si>
    <t>TUMBAS-DE MUNCK Angelina</t>
  </si>
  <si>
    <t>TURKISTAN Selin</t>
  </si>
  <si>
    <t>VAN BRUYSSEL Margaux</t>
  </si>
  <si>
    <t>VAN DEN BOGAERT Lyana</t>
  </si>
  <si>
    <t>VAN DEN BROECK Shaury</t>
  </si>
  <si>
    <t>VAN DEN WIJNGAERT Febe</t>
  </si>
  <si>
    <t>VAN ESPEN Jannick</t>
  </si>
  <si>
    <t>VAN GESTEL Daisy</t>
  </si>
  <si>
    <t>VAN LOOCK Emma</t>
  </si>
  <si>
    <t>VAN MULDERS Maite</t>
  </si>
  <si>
    <t>VAN SANT Tatiana</t>
  </si>
  <si>
    <t>VAN ROOSBROECK Clarisse</t>
  </si>
  <si>
    <t>VAN SCHUERBEEK Luna</t>
  </si>
  <si>
    <t>VAN STEENBERGHE Ilona</t>
  </si>
  <si>
    <t>VAN VALCKENBORGH Isaura</t>
  </si>
  <si>
    <t>VANCOPPERNOLLE Owen</t>
  </si>
  <si>
    <t>VANDEN BUSSCHE Julie</t>
  </si>
  <si>
    <t>VANDEZANDE Luana</t>
  </si>
  <si>
    <t>VANHECKE Lilas</t>
  </si>
  <si>
    <t>VANSANT Bo</t>
  </si>
  <si>
    <t>VERBEECK Jasmine</t>
  </si>
  <si>
    <t>VERBEKE Romée</t>
  </si>
  <si>
    <t>VERBINNEN Danielle</t>
  </si>
  <si>
    <t>VERHAEGEN Caro</t>
  </si>
  <si>
    <t>VERPLANCKE Amina</t>
  </si>
  <si>
    <t>VERPLANKE Soraya</t>
  </si>
  <si>
    <t>VERSCHUEREN Amy</t>
  </si>
  <si>
    <t>VERTRIEST Luna</t>
  </si>
  <si>
    <t>VERVAET Esther</t>
  </si>
  <si>
    <t>VERWERFT Britt</t>
  </si>
  <si>
    <t>VROLIJK Femke</t>
  </si>
  <si>
    <t>WANDELS Rune</t>
  </si>
  <si>
    <t>WILLEM Agnes</t>
  </si>
  <si>
    <t>WOSTYN Anna</t>
  </si>
  <si>
    <t>WOSTYN Sara</t>
  </si>
  <si>
    <t>WOSTYN Tessa</t>
  </si>
  <si>
    <t>ZUSTRUPA Marija</t>
  </si>
  <si>
    <t>Competition type</t>
  </si>
  <si>
    <t>PRE Girls</t>
  </si>
  <si>
    <t>JUN Ladies B</t>
  </si>
  <si>
    <t>PRE Boys</t>
  </si>
  <si>
    <t>JUN Men B</t>
  </si>
  <si>
    <t>VAN STEEN Sofie</t>
  </si>
  <si>
    <t>GARCET Debby</t>
  </si>
  <si>
    <t>DE RIJCKE Silvie</t>
  </si>
  <si>
    <t>JANSSEN Marion</t>
  </si>
  <si>
    <t>DE COSTER Tineke</t>
  </si>
  <si>
    <t>WESTERLINCK Lieve</t>
  </si>
  <si>
    <t>LAPAIGE Corey</t>
  </si>
  <si>
    <t>MATHIJS Kim</t>
  </si>
  <si>
    <t>RENARD André</t>
  </si>
  <si>
    <t>BOCKLANDT Ans</t>
  </si>
  <si>
    <t>REMEYSEN Lilou</t>
  </si>
  <si>
    <t>GABRIELS Minka</t>
  </si>
  <si>
    <t>LANVU Aurelie</t>
  </si>
  <si>
    <t>VANDEBERGH Morgane</t>
  </si>
  <si>
    <t>DE COSTER Wendy</t>
  </si>
  <si>
    <t>HERMANS Marie</t>
  </si>
  <si>
    <t>MINNOY Debby</t>
  </si>
  <si>
    <t>POPOVA Daria</t>
  </si>
  <si>
    <t>VAN DER PERREN Kevin</t>
  </si>
  <si>
    <t>BAIWIR Clara</t>
  </si>
  <si>
    <t>DENGIS Patricia</t>
  </si>
  <si>
    <t>VAYSSE Jana</t>
  </si>
  <si>
    <t>JACOBS Cathy</t>
  </si>
  <si>
    <t>Family Name + first name</t>
  </si>
  <si>
    <t>M/F</t>
  </si>
  <si>
    <t>Pirouette Skating</t>
  </si>
  <si>
    <t>Select competition :</t>
  </si>
  <si>
    <t>F</t>
  </si>
  <si>
    <t>VERMOTE Marie</t>
  </si>
  <si>
    <t>VERHEYEN Ans</t>
  </si>
  <si>
    <t>BKSC</t>
  </si>
  <si>
    <t>THONET Clara</t>
  </si>
  <si>
    <t>MAFFIOLETTI Alice</t>
  </si>
  <si>
    <t>LISON Melanie</t>
  </si>
  <si>
    <t>GABRIEL Leander</t>
  </si>
  <si>
    <t>GABRIEL Anaïs</t>
  </si>
  <si>
    <t>DECLERCK Chloë</t>
  </si>
  <si>
    <t>ZEEBROEK Niky</t>
  </si>
  <si>
    <t>WILDE Tom</t>
  </si>
  <si>
    <t>VERSCHRAEGE Sylvia</t>
  </si>
  <si>
    <t>VERMEIREN Leen</t>
  </si>
  <si>
    <t>VANCOPPERNOLLE Geoffrey</t>
  </si>
  <si>
    <t>VAN HOUTVINCK Anja</t>
  </si>
  <si>
    <t>VAN DER VELDEN Monique</t>
  </si>
  <si>
    <t>VAN DAELE Kaat</t>
  </si>
  <si>
    <t>VAN BECELAERE Katrien</t>
  </si>
  <si>
    <t>SUY Sandy</t>
  </si>
  <si>
    <t>STEWART Leslie</t>
  </si>
  <si>
    <t>SMITS Luc</t>
  </si>
  <si>
    <t>RONNE Karin</t>
  </si>
  <si>
    <t>PURDIE Catherine</t>
  </si>
  <si>
    <t>PIERS Elisabeth</t>
  </si>
  <si>
    <t>PIEMAN Isabelle</t>
  </si>
  <si>
    <t>NOYNAERT Tom</t>
  </si>
  <si>
    <t>NOTTERDAM Annick</t>
  </si>
  <si>
    <t>MULDER Candy</t>
  </si>
  <si>
    <t>MOSTAERT Mireille</t>
  </si>
  <si>
    <t>MORELLI Dominique</t>
  </si>
  <si>
    <t>LEYS Heidi</t>
  </si>
  <si>
    <t>LAUREYSSEN Liesbeth</t>
  </si>
  <si>
    <t>LAUREYSSEN Caroline</t>
  </si>
  <si>
    <t>JOUINI Sophie</t>
  </si>
  <si>
    <t>HEIRMAN Sylvia</t>
  </si>
  <si>
    <t>DUCROS Sabrina</t>
  </si>
  <si>
    <t>DOCHY Kerstien</t>
  </si>
  <si>
    <t>DIRIX Katrien</t>
  </si>
  <si>
    <t>DE VETTER Shana</t>
  </si>
  <si>
    <t>DE SWART Nathalie</t>
  </si>
  <si>
    <t>DE PRETER Annemie</t>
  </si>
  <si>
    <t>DE LANDTSHEER Chris</t>
  </si>
  <si>
    <t>B competition</t>
  </si>
  <si>
    <t>Miniemen Cup</t>
  </si>
  <si>
    <t>DE CONDE Claudia</t>
  </si>
  <si>
    <t>A competition</t>
  </si>
  <si>
    <t>Belgian Championships</t>
  </si>
  <si>
    <t>DAMMAN Christelle</t>
  </si>
  <si>
    <t>Netepark Cup</t>
  </si>
  <si>
    <t>DAEMS Sandra</t>
  </si>
  <si>
    <t>A+B competition</t>
  </si>
  <si>
    <t>CELERIER Alicia</t>
  </si>
  <si>
    <t>CARDON  Anais</t>
  </si>
  <si>
    <t>Die Swaene Cup</t>
  </si>
  <si>
    <t>Competition</t>
  </si>
  <si>
    <t>AB</t>
  </si>
  <si>
    <t>A</t>
  </si>
  <si>
    <t>B</t>
  </si>
  <si>
    <t>INO Girls A</t>
  </si>
  <si>
    <t>BNO Girls B</t>
  </si>
  <si>
    <t>JUN Ladies A</t>
  </si>
  <si>
    <t>INO Girls B</t>
  </si>
  <si>
    <t>ANO Girls A</t>
  </si>
  <si>
    <t>ANO Girls B</t>
  </si>
  <si>
    <t>BNO Girls A</t>
  </si>
  <si>
    <t>MIN Boys</t>
  </si>
  <si>
    <t>ANO Boys B</t>
  </si>
  <si>
    <t>INO Boys B</t>
  </si>
  <si>
    <t>BNO Boys A</t>
  </si>
  <si>
    <t>INO Boys A</t>
  </si>
  <si>
    <t>JUN Men A</t>
  </si>
  <si>
    <t>MIN Girls</t>
  </si>
  <si>
    <t>SEN Ladies B</t>
  </si>
  <si>
    <t>SEN Ladies A</t>
  </si>
  <si>
    <t>BNO Boys B</t>
  </si>
  <si>
    <t>ANO Boys A</t>
  </si>
  <si>
    <t>SEN Men A</t>
  </si>
  <si>
    <t>SEN Men B</t>
  </si>
  <si>
    <t>Clubnaam</t>
  </si>
  <si>
    <t>ARA</t>
  </si>
  <si>
    <t>BRUGSE KUNSTSCHAATSCLUB</t>
  </si>
  <si>
    <t>CERCLE DE PATINAGE ARTISTIQUE SUR GLACE L'ARABESQUE</t>
  </si>
  <si>
    <t>PRE</t>
  </si>
  <si>
    <t>MIN</t>
  </si>
  <si>
    <t>BNO</t>
  </si>
  <si>
    <t>INO</t>
  </si>
  <si>
    <t>ANO</t>
  </si>
  <si>
    <t>JUN</t>
  </si>
  <si>
    <t>SEN</t>
  </si>
  <si>
    <t>HENNES Myrthe</t>
  </si>
  <si>
    <t>VERSTRAETEN Ann-Sophie</t>
  </si>
  <si>
    <t>SOLLIE Iona</t>
  </si>
  <si>
    <t>VEURINK Jorine</t>
  </si>
  <si>
    <t>KNECHT Katoo</t>
  </si>
  <si>
    <t>DE BOOSER Lore</t>
  </si>
  <si>
    <t>Beker van Liedekerke</t>
  </si>
  <si>
    <t>BENEVENTO Felicia</t>
  </si>
  <si>
    <t>BERVOETS Dot</t>
  </si>
  <si>
    <t>BOLLE Ludivine</t>
  </si>
  <si>
    <t>BREWAEYS Chelsea</t>
  </si>
  <si>
    <t>COPPENRATH Norah</t>
  </si>
  <si>
    <t>COULON Liora</t>
  </si>
  <si>
    <t>FERKET Seven Magdalena</t>
  </si>
  <si>
    <t>HOLTRUST Diedre</t>
  </si>
  <si>
    <t>HYZIEWIEZ Kendra</t>
  </si>
  <si>
    <t>JANSSENS Too</t>
  </si>
  <si>
    <t>MOSQUERA-MACIA Lucia</t>
  </si>
  <si>
    <t>PETERS VERONESI Nina</t>
  </si>
  <si>
    <t>SPRUYT Yentl</t>
  </si>
  <si>
    <t>STAS Charline</t>
  </si>
  <si>
    <t>STROECKX Lize</t>
  </si>
  <si>
    <t>SUY June</t>
  </si>
  <si>
    <t>VAN STAEYEN Julie</t>
  </si>
  <si>
    <t>VANWONTERGHEM Ankie</t>
  </si>
  <si>
    <t>Ice Talent Trophy</t>
  </si>
  <si>
    <t>Antarctica cup</t>
  </si>
  <si>
    <t>Flemish Championships</t>
  </si>
  <si>
    <t>Hivernia Cup</t>
  </si>
  <si>
    <t>Beker van Heist</t>
  </si>
  <si>
    <t>Skate Challenge</t>
  </si>
  <si>
    <t>Beker van de stad Leuven</t>
  </si>
  <si>
    <t>HERRYGERS Carine</t>
  </si>
  <si>
    <t>VANDEN BUSSCHE Amélie</t>
  </si>
  <si>
    <t>LOPEZ Luna Maria</t>
  </si>
  <si>
    <t>DRIJKONINGEN Alexine</t>
  </si>
  <si>
    <t>SCOTT Danya</t>
  </si>
  <si>
    <t>ROGGEMAN Anouk</t>
  </si>
  <si>
    <t>INGELBRECHT Tara</t>
  </si>
  <si>
    <t>VAN HERCK Lotta</t>
  </si>
  <si>
    <t>DE DONCKER Jill</t>
  </si>
  <si>
    <t>DE KONING Ilse</t>
  </si>
  <si>
    <t>CATTEEUW Femke</t>
  </si>
  <si>
    <t>Coupe Christine Colson</t>
  </si>
  <si>
    <t>LUCCHESE Ines</t>
  </si>
  <si>
    <t>Category correction</t>
  </si>
  <si>
    <t>KREMER Alena</t>
  </si>
  <si>
    <t>LE Linh</t>
  </si>
  <si>
    <t>LUYTEN Eva</t>
  </si>
  <si>
    <t>TOT</t>
  </si>
  <si>
    <t>SUBTOT</t>
  </si>
  <si>
    <t>TAIBI Helena</t>
  </si>
  <si>
    <t>ADU Bronze</t>
  </si>
  <si>
    <t>ADU Silver</t>
  </si>
  <si>
    <t>ADU Gold</t>
  </si>
  <si>
    <t>ADU Master</t>
  </si>
  <si>
    <t>DEWINTER Maaike</t>
  </si>
  <si>
    <t>FEUMETIO Jeanne-Ange</t>
  </si>
  <si>
    <t>FREDERICKX Marthe</t>
  </si>
  <si>
    <t>GYSEMANS Yinthe</t>
  </si>
  <si>
    <t>MARTIN Mayline</t>
  </si>
  <si>
    <t>RAMADANI Besian</t>
  </si>
  <si>
    <t>VANDEVELDE Flore</t>
  </si>
  <si>
    <t>VANHOUT Romy</t>
  </si>
  <si>
    <t>VANNIEUWENBORGH Merlijn</t>
  </si>
  <si>
    <t>LISON Mélanie</t>
  </si>
  <si>
    <t>MUGNIER Naomie</t>
  </si>
  <si>
    <t>JÄMSÄ Klaara</t>
  </si>
  <si>
    <t>VERBRAEKEN Jenna</t>
  </si>
  <si>
    <t>VANDERCRUYSSEN Zoë</t>
  </si>
  <si>
    <t>DE SCHEPPER Kaat</t>
  </si>
  <si>
    <t>LEFEVRE Bélana</t>
  </si>
  <si>
    <t>DE NIZZA Amy</t>
  </si>
  <si>
    <t>MAES Maja</t>
  </si>
  <si>
    <t>KEIJERS Kesha</t>
  </si>
  <si>
    <t>VLEMINCKX Luna</t>
  </si>
  <si>
    <t>DE SAEGHER Lisa</t>
  </si>
  <si>
    <t>PURDIE Catherine/ALTARAVICIUTE Ariana</t>
  </si>
  <si>
    <t>ALTARAVICIUTE Ariana</t>
  </si>
  <si>
    <t>INO Girls A Groep 1</t>
  </si>
  <si>
    <t>INO Girls A Groep 2</t>
  </si>
  <si>
    <t>DE SOETE Anouk</t>
  </si>
  <si>
    <t>JORISSEN Zare</t>
  </si>
  <si>
    <t>VERRETH Mirte</t>
  </si>
  <si>
    <t>SOLLIE Indra</t>
  </si>
  <si>
    <t>LIEVENS Milana</t>
  </si>
  <si>
    <t>AAMARA Mohammed</t>
  </si>
  <si>
    <t>VAN DEN BROECK Kyra</t>
  </si>
  <si>
    <t>VAN DEN BROECK Ziva</t>
  </si>
  <si>
    <t>SCHUURMANS Fleur</t>
  </si>
  <si>
    <t>MAGNIN Camille</t>
  </si>
  <si>
    <t>ONCLIN Lyna</t>
  </si>
  <si>
    <t>JUN Men A+B</t>
  </si>
  <si>
    <t>JUN Ladies A+B</t>
  </si>
  <si>
    <t>SEN Men A+B</t>
  </si>
  <si>
    <t>SEN Ladies A+B</t>
  </si>
  <si>
    <t>BUTZEN Jelle</t>
  </si>
  <si>
    <t>BK</t>
  </si>
  <si>
    <t>VERCAUTEREN Yuna</t>
  </si>
  <si>
    <t>GHYS Charlotte</t>
  </si>
  <si>
    <t>SHORE Joséphine</t>
  </si>
  <si>
    <t>VAN LAERE Yinthe</t>
  </si>
  <si>
    <t>Entry form national competitions - last update 09-08-2020</t>
  </si>
  <si>
    <t>SOLOUKHIN Emilia</t>
  </si>
  <si>
    <t>TKV</t>
  </si>
  <si>
    <t>VLSU</t>
  </si>
  <si>
    <t>FFPA</t>
  </si>
  <si>
    <t>NED</t>
  </si>
  <si>
    <t>LUX</t>
  </si>
  <si>
    <t>Daria Popova</t>
  </si>
  <si>
    <t>Aurélie Lanvu</t>
  </si>
  <si>
    <t>Catherine Purdie/Ariana Altaraviciuti</t>
  </si>
  <si>
    <t>Debby Minnoy</t>
  </si>
  <si>
    <t>Corey Lapaige/Kim Mathijs</t>
  </si>
  <si>
    <t>Kevin Van der Perren</t>
  </si>
  <si>
    <t>PITKO Venni</t>
  </si>
  <si>
    <t>Astrid Winkelman</t>
  </si>
  <si>
    <t>MELLEMA Macey</t>
  </si>
  <si>
    <t>VAN BERGEN BRAVENBOER Nazomi</t>
  </si>
  <si>
    <t>MUR Nerea</t>
  </si>
  <si>
    <t>DE JONG Roos</t>
  </si>
  <si>
    <t>DE JONG Jasmijn</t>
  </si>
  <si>
    <t>JAGERSMA Ymke</t>
  </si>
  <si>
    <t>CLERCKX Tessel</t>
  </si>
  <si>
    <t>BABB Indy</t>
  </si>
  <si>
    <t>VAN HULST Iwan</t>
  </si>
  <si>
    <t>OPDAM Tika</t>
  </si>
  <si>
    <t>PIELKENROOD Elizabeth</t>
  </si>
  <si>
    <t>KSVH</t>
  </si>
  <si>
    <t>REUMERS Daphne</t>
  </si>
  <si>
    <t>Vos</t>
  </si>
  <si>
    <t>Jolanda</t>
  </si>
  <si>
    <t>Kelders</t>
  </si>
  <si>
    <t>Meagan</t>
  </si>
  <si>
    <t>Delévaque</t>
  </si>
  <si>
    <t>Angel</t>
  </si>
  <si>
    <t>VOS Jolanda</t>
  </si>
  <si>
    <t>KELDERS Meagan</t>
  </si>
  <si>
    <t>DELÉVAQUE Angel</t>
  </si>
  <si>
    <t>Wagner</t>
  </si>
  <si>
    <t>Mara</t>
  </si>
  <si>
    <t>Thiex</t>
  </si>
  <si>
    <t>Sarina</t>
  </si>
  <si>
    <t>Hibon</t>
  </si>
  <si>
    <t>Ysaline</t>
  </si>
  <si>
    <t>Kankare</t>
  </si>
  <si>
    <t>Elli</t>
  </si>
  <si>
    <t>Da Silva</t>
  </si>
  <si>
    <t>Noémie</t>
  </si>
  <si>
    <t>Dimanche</t>
  </si>
  <si>
    <t>Indira</t>
  </si>
  <si>
    <t>Zenner</t>
  </si>
  <si>
    <t>Lillian</t>
  </si>
  <si>
    <t>Aikala</t>
  </si>
  <si>
    <t>Ella</t>
  </si>
  <si>
    <t>Toft</t>
  </si>
  <si>
    <t>Rebecca</t>
  </si>
  <si>
    <t>Tara</t>
  </si>
  <si>
    <t>Kiefer</t>
  </si>
  <si>
    <t>Kayleigh</t>
  </si>
  <si>
    <t>Steele</t>
  </si>
  <si>
    <t>Sofia</t>
  </si>
  <si>
    <t>Philippe</t>
  </si>
  <si>
    <t>Eliska</t>
  </si>
  <si>
    <t>Caroline</t>
  </si>
  <si>
    <t>Straus</t>
  </si>
  <si>
    <t>Julie</t>
  </si>
  <si>
    <t>WAGNER Mara</t>
  </si>
  <si>
    <t>THIEX Sarina</t>
  </si>
  <si>
    <t>HIBON Ysaline</t>
  </si>
  <si>
    <t>KANKARE Elli</t>
  </si>
  <si>
    <t>DA SILVA Noémie</t>
  </si>
  <si>
    <t>DIMANCHE Indira</t>
  </si>
  <si>
    <t>ZENNER Lillian</t>
  </si>
  <si>
    <t>AIKALA Ella</t>
  </si>
  <si>
    <t>TOFT Rebecca</t>
  </si>
  <si>
    <t>DIMANCHE Tara</t>
  </si>
  <si>
    <t>KIEFER Kayleigh</t>
  </si>
  <si>
    <t>STEELE Sofia</t>
  </si>
  <si>
    <t>PHILIPPE Eliska</t>
  </si>
  <si>
    <t>TOFT Caroline</t>
  </si>
  <si>
    <t>STRAUS Julie</t>
  </si>
  <si>
    <t>CHPL</t>
  </si>
  <si>
    <t>Agnes Zawadzki</t>
  </si>
  <si>
    <t>Senior A (SEN)</t>
  </si>
  <si>
    <t>Junior A (JUN)</t>
  </si>
  <si>
    <t>Advanced Novice A (ANO)</t>
  </si>
  <si>
    <t>Intermediate Novice A (INO)</t>
  </si>
  <si>
    <t>Basic Novice A (BNO)</t>
  </si>
  <si>
    <t>LEANDER Gabriel</t>
  </si>
  <si>
    <t>CLUB</t>
  </si>
  <si>
    <t>EFF</t>
  </si>
  <si>
    <t>after group 2</t>
  </si>
  <si>
    <t>1+7/8</t>
  </si>
  <si>
    <t>5/6</t>
  </si>
  <si>
    <t>6/7</t>
  </si>
  <si>
    <t>6</t>
  </si>
  <si>
    <t>3+3/7/7/7</t>
  </si>
  <si>
    <t>3</t>
  </si>
  <si>
    <t>2+3/5/6/6</t>
  </si>
  <si>
    <t>2+2</t>
  </si>
  <si>
    <t>6/6</t>
  </si>
  <si>
    <t>after group 3</t>
  </si>
  <si>
    <t>break</t>
  </si>
  <si>
    <t>short break</t>
  </si>
  <si>
    <t>DE BACKER Myrthe</t>
  </si>
  <si>
    <t>2+5/8/8</t>
  </si>
  <si>
    <t>GENIETS Rani</t>
  </si>
  <si>
    <t>VERAGHAENNE Cypriane</t>
  </si>
  <si>
    <t>VAN NEVEL Fien</t>
  </si>
  <si>
    <t>CHRISTIAEN Helena</t>
  </si>
  <si>
    <t>BEULLENS Amber</t>
  </si>
  <si>
    <t>GOOSSENS Phebe</t>
  </si>
  <si>
    <t>LEPOETER Britt</t>
  </si>
  <si>
    <t>LEPOETER Yenthe</t>
  </si>
  <si>
    <t>VAN AERDE Enora</t>
  </si>
  <si>
    <t>WARZEE Gwen</t>
  </si>
  <si>
    <t>FERRÉ Camille</t>
  </si>
  <si>
    <t>BERBEN Haylana</t>
  </si>
  <si>
    <t>JAMART Rachel</t>
  </si>
  <si>
    <t>GHYS Anaïs</t>
  </si>
  <si>
    <t>VANDEZANDE Roselie</t>
  </si>
  <si>
    <t>MATHIJS Josephine</t>
  </si>
  <si>
    <t>Entry form national competitions - last update 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</si>
</sst>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h:mm;@"/>
    <numFmt numFmtId="165" formatCode="hh:mm:ss;@"/>
    <numFmt numFmtId="166" formatCode="d/mm/yyyy\,\ \ hh:mm"/>
    <numFmt numFmtId="167" formatCode="h:mm:ss;@"/>
    <numFmt numFmtId="168" formatCode="d\ mmmm\ yyyy\,\ \ h:mm;@"/>
  </numFmts>
  <fonts count="35" x14ac:knownFonts="1">
    <font>
      <sz val="11"/>
      <color theme="1"/>
      <name val="Calibri"/>
      <family val="2"/>
      <scheme val="minor"/>
    </font>
    <font>
      <sz val="12"/>
      <color theme="1"/>
      <name val="Calibri"/>
      <family val="2"/>
      <scheme val="minor"/>
    </font>
    <font>
      <b/>
      <sz val="11"/>
      <color theme="1"/>
      <name val="Calibri"/>
      <family val="2"/>
      <scheme val="minor"/>
    </font>
    <font>
      <sz val="10"/>
      <color theme="0"/>
      <name val="Calibri"/>
      <family val="2"/>
      <scheme val="minor"/>
    </font>
    <font>
      <sz val="11"/>
      <color indexed="8"/>
      <name val="Calibri"/>
      <family val="2"/>
    </font>
    <font>
      <sz val="11"/>
      <name val="Calibri"/>
      <family val="2"/>
      <scheme val="minor"/>
    </font>
    <font>
      <b/>
      <u/>
      <sz val="11"/>
      <color theme="1"/>
      <name val="Calibri"/>
      <family val="2"/>
      <scheme val="minor"/>
    </font>
    <font>
      <sz val="11"/>
      <color theme="0"/>
      <name val="Calibri"/>
      <family val="2"/>
      <scheme val="minor"/>
    </font>
    <font>
      <b/>
      <sz val="14"/>
      <name val="Calibri"/>
      <family val="2"/>
      <scheme val="minor"/>
    </font>
    <font>
      <sz val="14"/>
      <name val="Calibri"/>
      <family val="2"/>
      <scheme val="minor"/>
    </font>
    <font>
      <i/>
      <sz val="14"/>
      <name val="Calibri"/>
      <family val="2"/>
      <scheme val="minor"/>
    </font>
    <font>
      <b/>
      <sz val="20"/>
      <name val="Calibri"/>
      <family val="2"/>
      <scheme val="minor"/>
    </font>
    <font>
      <b/>
      <sz val="11"/>
      <name val="Calibri"/>
      <family val="2"/>
      <scheme val="minor"/>
    </font>
    <font>
      <sz val="11"/>
      <color rgb="FF0070C0"/>
      <name val="Calibri"/>
      <family val="2"/>
      <scheme val="minor"/>
    </font>
    <font>
      <b/>
      <sz val="16"/>
      <name val="Calibri"/>
      <family val="2"/>
      <scheme val="minor"/>
    </font>
    <font>
      <i/>
      <sz val="11"/>
      <color rgb="FF0070C0"/>
      <name val="Calibri"/>
      <family val="2"/>
      <scheme val="minor"/>
    </font>
    <font>
      <u/>
      <sz val="11"/>
      <color theme="10"/>
      <name val="Calibri"/>
      <family val="2"/>
      <scheme val="minor"/>
    </font>
    <font>
      <b/>
      <sz val="16"/>
      <color theme="0"/>
      <name val="Calibri"/>
      <family val="2"/>
      <scheme val="minor"/>
    </font>
    <font>
      <b/>
      <sz val="22"/>
      <color theme="0"/>
      <name val="Calibri"/>
      <family val="2"/>
      <scheme val="minor"/>
    </font>
    <font>
      <b/>
      <sz val="11"/>
      <color rgb="FF0070C0"/>
      <name val="Calibri"/>
      <family val="2"/>
      <scheme val="minor"/>
    </font>
    <font>
      <b/>
      <i/>
      <sz val="14"/>
      <name val="Calibri"/>
      <family val="2"/>
      <scheme val="minor"/>
    </font>
    <font>
      <sz val="11"/>
      <color rgb="FF7030A0"/>
      <name val="Calibri"/>
      <family val="2"/>
      <scheme val="minor"/>
    </font>
    <font>
      <sz val="12"/>
      <color theme="0"/>
      <name val="Calibri"/>
      <family val="2"/>
      <scheme val="minor"/>
    </font>
    <font>
      <sz val="11"/>
      <color theme="0" tint="-0.249977111117893"/>
      <name val="Calibri"/>
      <family val="2"/>
      <scheme val="minor"/>
    </font>
    <font>
      <sz val="11"/>
      <color rgb="FF00B050"/>
      <name val="Calibri"/>
      <family val="2"/>
      <scheme val="minor"/>
    </font>
    <font>
      <sz val="12"/>
      <name val="Calibri"/>
      <family val="2"/>
      <scheme val="minor"/>
    </font>
    <font>
      <i/>
      <sz val="11"/>
      <color theme="1"/>
      <name val="Calibri"/>
      <family val="2"/>
      <scheme val="minor"/>
    </font>
    <font>
      <u/>
      <sz val="12"/>
      <color theme="10"/>
      <name val="Calibri"/>
      <family val="2"/>
      <scheme val="minor"/>
    </font>
    <font>
      <sz val="14"/>
      <color theme="1"/>
      <name val="Calibri"/>
      <family val="2"/>
      <scheme val="minor"/>
    </font>
    <font>
      <sz val="10"/>
      <color rgb="FF00B050"/>
      <name val="Calibri"/>
      <family val="2"/>
      <scheme val="minor"/>
    </font>
    <font>
      <sz val="10"/>
      <name val="Calibri"/>
      <family val="2"/>
      <scheme val="minor"/>
    </font>
    <font>
      <sz val="12"/>
      <color rgb="FF00B050"/>
      <name val="Calibri"/>
      <family val="2"/>
      <scheme val="minor"/>
    </font>
    <font>
      <b/>
      <sz val="11"/>
      <color rgb="FF00B050"/>
      <name val="Calibri"/>
      <family val="2"/>
      <scheme val="minor"/>
    </font>
    <font>
      <b/>
      <sz val="11"/>
      <color rgb="FF7030A0"/>
      <name val="Calibri"/>
      <family val="2"/>
      <scheme val="minor"/>
    </font>
    <font>
      <b/>
      <u/>
      <sz val="14"/>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FFFF00"/>
        <bgColor theme="6"/>
      </patternFill>
    </fill>
    <fill>
      <patternFill patternType="solid">
        <fgColor rgb="FFFFFF99"/>
        <bgColor theme="6" tint="0.79998168889431442"/>
      </patternFill>
    </fill>
    <fill>
      <patternFill patternType="solid">
        <fgColor rgb="FFFCFC9E"/>
        <bgColor theme="6" tint="0.79998168889431442"/>
      </patternFill>
    </fill>
    <fill>
      <patternFill patternType="solid">
        <fgColor rgb="FFFCFC9E"/>
        <bgColor theme="6"/>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theme="6" tint="0.79998168889431442"/>
      </patternFill>
    </fill>
    <fill>
      <patternFill patternType="solid">
        <fgColor rgb="FF92D050"/>
        <bgColor indexed="64"/>
      </patternFill>
    </fill>
    <fill>
      <patternFill patternType="solid">
        <fgColor theme="0" tint="-4.9989318521683403E-2"/>
        <bgColor indexed="64"/>
      </patternFill>
    </fill>
  </fills>
  <borders count="17">
    <border>
      <left/>
      <right/>
      <top/>
      <bottom/>
      <diagonal/>
    </border>
    <border>
      <left style="thin">
        <color auto="1"/>
      </left>
      <right style="thin">
        <color auto="1"/>
      </right>
      <top style="hair">
        <color auto="1"/>
      </top>
      <bottom style="hair">
        <color auto="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indexed="64"/>
      </left>
      <right/>
      <top/>
      <bottom/>
      <diagonal/>
    </border>
    <border>
      <left/>
      <right style="thin">
        <color indexed="64"/>
      </right>
      <top/>
      <bottom/>
      <diagonal/>
    </border>
  </borders>
  <cellStyleXfs count="5">
    <xf numFmtId="0" fontId="0" fillId="0" borderId="0"/>
    <xf numFmtId="0" fontId="4" fillId="0" borderId="0"/>
    <xf numFmtId="0" fontId="16" fillId="0" borderId="0" applyNumberFormat="0" applyFill="0" applyBorder="0" applyAlignment="0" applyProtection="0"/>
    <xf numFmtId="0" fontId="1" fillId="0" borderId="0"/>
    <xf numFmtId="0" fontId="27" fillId="0" borderId="0" applyNumberFormat="0" applyFill="0" applyBorder="0" applyAlignment="0" applyProtection="0"/>
  </cellStyleXfs>
  <cellXfs count="164">
    <xf numFmtId="0" fontId="0" fillId="0" borderId="0" xfId="0"/>
    <xf numFmtId="0" fontId="0" fillId="0" borderId="0" xfId="0" applyFill="1"/>
    <xf numFmtId="0" fontId="0" fillId="0" borderId="0" xfId="0" applyAlignment="1">
      <alignment horizontal="left"/>
    </xf>
    <xf numFmtId="0" fontId="6" fillId="0" borderId="0" xfId="0" applyFont="1"/>
    <xf numFmtId="0" fontId="0" fillId="2" borderId="0" xfId="0" applyFill="1"/>
    <xf numFmtId="0" fontId="6" fillId="0" borderId="0" xfId="0" applyFont="1" applyFill="1"/>
    <xf numFmtId="0" fontId="6" fillId="0" borderId="0" xfId="0" applyFont="1" applyAlignment="1">
      <alignment horizontal="left"/>
    </xf>
    <xf numFmtId="20" fontId="9" fillId="4" borderId="2" xfId="0" applyNumberFormat="1" applyFont="1" applyFill="1" applyBorder="1" applyAlignment="1">
      <alignment horizontal="center" vertical="center"/>
    </xf>
    <xf numFmtId="20" fontId="9" fillId="4" borderId="3" xfId="0" applyNumberFormat="1" applyFont="1" applyFill="1" applyBorder="1" applyAlignment="1">
      <alignment horizontal="center" vertical="center"/>
    </xf>
    <xf numFmtId="20" fontId="9" fillId="0" borderId="2" xfId="0" applyNumberFormat="1" applyFont="1" applyBorder="1" applyAlignment="1">
      <alignment horizontal="center" vertical="center"/>
    </xf>
    <xf numFmtId="20" fontId="9" fillId="0" borderId="3" xfId="0" applyNumberFormat="1" applyFont="1" applyBorder="1" applyAlignment="1">
      <alignment horizontal="center" vertical="center"/>
    </xf>
    <xf numFmtId="0" fontId="10" fillId="0" borderId="3" xfId="0" applyFont="1" applyBorder="1" applyAlignment="1">
      <alignment horizontal="center" vertical="center"/>
    </xf>
    <xf numFmtId="165"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3" xfId="0" applyFont="1" applyFill="1" applyBorder="1" applyAlignment="1">
      <alignment horizontal="center" vertical="center"/>
    </xf>
    <xf numFmtId="0" fontId="5" fillId="0" borderId="3" xfId="0" applyFont="1" applyBorder="1" applyAlignment="1">
      <alignment vertical="center"/>
    </xf>
    <xf numFmtId="1" fontId="9" fillId="4" borderId="3" xfId="0" applyNumberFormat="1" applyFont="1" applyFill="1" applyBorder="1" applyAlignment="1">
      <alignment horizontal="center" vertical="center"/>
    </xf>
    <xf numFmtId="165" fontId="5"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2" fillId="0" borderId="3" xfId="0" applyFont="1" applyFill="1" applyBorder="1" applyAlignment="1">
      <alignment horizontal="center" vertical="center"/>
    </xf>
    <xf numFmtId="164" fontId="12" fillId="5" borderId="3"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9" fillId="4" borderId="3" xfId="0" applyFont="1" applyFill="1" applyBorder="1" applyAlignment="1">
      <alignment vertical="center"/>
    </xf>
    <xf numFmtId="0" fontId="0" fillId="0" borderId="0" xfId="0" applyFill="1" applyAlignment="1">
      <alignment horizontal="left"/>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49" fontId="8" fillId="3" borderId="3" xfId="0" applyNumberFormat="1" applyFont="1" applyFill="1" applyBorder="1" applyAlignment="1">
      <alignment horizontal="center" vertical="center"/>
    </xf>
    <xf numFmtId="49" fontId="5" fillId="0" borderId="0" xfId="0" applyNumberFormat="1" applyFont="1" applyAlignment="1">
      <alignment horizontal="center" vertical="center"/>
    </xf>
    <xf numFmtId="49" fontId="9" fillId="4" borderId="3" xfId="0" applyNumberFormat="1" applyFont="1" applyFill="1" applyBorder="1" applyAlignment="1">
      <alignment horizontal="center" vertical="center"/>
    </xf>
    <xf numFmtId="49" fontId="9" fillId="0" borderId="4" xfId="0" applyNumberFormat="1" applyFont="1" applyBorder="1" applyAlignment="1">
      <alignment horizontal="center" vertical="center"/>
    </xf>
    <xf numFmtId="0" fontId="10" fillId="0" borderId="4" xfId="0" applyFont="1" applyBorder="1" applyAlignment="1">
      <alignment horizontal="left" vertical="center"/>
    </xf>
    <xf numFmtId="0" fontId="16" fillId="0" borderId="0" xfId="2"/>
    <xf numFmtId="0" fontId="8" fillId="5" borderId="0" xfId="0" applyFont="1" applyFill="1" applyBorder="1" applyAlignment="1">
      <alignment horizontal="center" vertical="center"/>
    </xf>
    <xf numFmtId="0" fontId="10" fillId="0" borderId="0" xfId="0" applyFont="1" applyBorder="1" applyAlignment="1">
      <alignment horizontal="center" vertical="center"/>
    </xf>
    <xf numFmtId="0" fontId="5" fillId="0" borderId="1" xfId="0" applyFont="1" applyFill="1" applyBorder="1" applyProtection="1">
      <protection locked="0"/>
    </xf>
    <xf numFmtId="1" fontId="5" fillId="0" borderId="3" xfId="0" applyNumberFormat="1" applyFont="1" applyBorder="1" applyAlignment="1">
      <alignment horizontal="center" vertical="center"/>
    </xf>
    <xf numFmtId="1" fontId="5" fillId="7" borderId="3" xfId="0" applyNumberFormat="1" applyFont="1" applyFill="1" applyBorder="1" applyAlignment="1">
      <alignment horizontal="center" vertical="center"/>
    </xf>
    <xf numFmtId="1" fontId="12" fillId="8" borderId="3" xfId="0" applyNumberFormat="1" applyFont="1" applyFill="1" applyBorder="1" applyAlignment="1">
      <alignment horizontal="center" vertical="center"/>
    </xf>
    <xf numFmtId="0" fontId="17" fillId="3" borderId="0" xfId="0" applyFont="1" applyFill="1" applyBorder="1" applyAlignment="1">
      <alignment horizontal="left" vertical="center"/>
    </xf>
    <xf numFmtId="167" fontId="0" fillId="0" borderId="0" xfId="0" applyNumberFormat="1" applyFill="1"/>
    <xf numFmtId="167" fontId="0" fillId="0" borderId="0" xfId="0" applyNumberFormat="1"/>
    <xf numFmtId="0" fontId="6" fillId="0" borderId="0" xfId="0" applyFont="1" applyAlignment="1">
      <alignment horizontal="right"/>
    </xf>
    <xf numFmtId="0" fontId="6" fillId="0" borderId="0" xfId="0" applyFont="1" applyFill="1" applyAlignment="1">
      <alignment horizontal="right"/>
    </xf>
    <xf numFmtId="0" fontId="20" fillId="0" borderId="3" xfId="0" applyFont="1" applyBorder="1" applyAlignment="1">
      <alignment horizontal="center" vertical="center"/>
    </xf>
    <xf numFmtId="1" fontId="0" fillId="0" borderId="0" xfId="0" applyNumberFormat="1"/>
    <xf numFmtId="0" fontId="0" fillId="2" borderId="0" xfId="0" quotePrefix="1" applyFill="1"/>
    <xf numFmtId="1" fontId="8" fillId="0" borderId="0" xfId="0" applyNumberFormat="1" applyFont="1" applyAlignment="1">
      <alignment horizontal="center" vertical="center"/>
    </xf>
    <xf numFmtId="0" fontId="9" fillId="4" borderId="3" xfId="0" applyNumberFormat="1" applyFont="1" applyFill="1" applyBorder="1" applyAlignment="1">
      <alignment horizontal="center" vertical="center"/>
    </xf>
    <xf numFmtId="0" fontId="0" fillId="0" borderId="0" xfId="0" applyProtection="1">
      <protection hidden="1"/>
    </xf>
    <xf numFmtId="166" fontId="0" fillId="0" borderId="0" xfId="0" applyNumberFormat="1" applyProtection="1">
      <protection hidden="1"/>
    </xf>
    <xf numFmtId="0" fontId="0" fillId="0" borderId="0" xfId="0" applyAlignment="1" applyProtection="1">
      <alignment horizontal="center"/>
      <protection hidden="1"/>
    </xf>
    <xf numFmtId="0" fontId="5" fillId="0" borderId="0" xfId="0" applyFont="1" applyFill="1" applyProtection="1">
      <protection hidden="1"/>
    </xf>
    <xf numFmtId="0" fontId="5" fillId="0" borderId="0" xfId="0" applyFont="1" applyProtection="1">
      <protection hidden="1"/>
    </xf>
    <xf numFmtId="0" fontId="5" fillId="0" borderId="1" xfId="0" applyFont="1" applyFill="1" applyBorder="1" applyAlignment="1" applyProtection="1">
      <alignment horizontal="center"/>
      <protection hidden="1"/>
    </xf>
    <xf numFmtId="0" fontId="5" fillId="9" borderId="1" xfId="0" applyFont="1" applyFill="1" applyBorder="1" applyAlignment="1" applyProtection="1">
      <alignment horizontal="center"/>
      <protection hidden="1"/>
    </xf>
    <xf numFmtId="0" fontId="5" fillId="9" borderId="1" xfId="0" applyFont="1" applyFill="1" applyBorder="1" applyProtection="1">
      <protection hidden="1"/>
    </xf>
    <xf numFmtId="0" fontId="12" fillId="9" borderId="1" xfId="0" applyFont="1" applyFill="1" applyBorder="1" applyAlignment="1" applyProtection="1">
      <alignment horizontal="center"/>
      <protection hidden="1"/>
    </xf>
    <xf numFmtId="0" fontId="0" fillId="0" borderId="0" xfId="0" applyFill="1" applyProtection="1">
      <protection hidden="1"/>
    </xf>
    <xf numFmtId="166" fontId="0" fillId="0" borderId="0" xfId="0" applyNumberFormat="1" applyFill="1" applyProtection="1">
      <protection hidden="1"/>
    </xf>
    <xf numFmtId="0" fontId="3" fillId="0" borderId="0" xfId="0" applyFont="1" applyAlignment="1" applyProtection="1">
      <alignment horizontal="center"/>
      <protection hidden="1"/>
    </xf>
    <xf numFmtId="0" fontId="0" fillId="0" borderId="0" xfId="0" applyFill="1" applyBorder="1" applyProtection="1">
      <protection hidden="1"/>
    </xf>
    <xf numFmtId="0" fontId="23" fillId="0" borderId="0" xfId="0" applyFont="1" applyFill="1" applyProtection="1">
      <protection hidden="1"/>
    </xf>
    <xf numFmtId="0" fontId="2" fillId="0" borderId="0" xfId="0" applyFont="1" applyProtection="1">
      <protection hidden="1"/>
    </xf>
    <xf numFmtId="1" fontId="8" fillId="3" borderId="3" xfId="0" applyNumberFormat="1" applyFont="1" applyFill="1" applyBorder="1" applyAlignment="1">
      <alignment horizontal="center" vertical="center"/>
    </xf>
    <xf numFmtId="1" fontId="9" fillId="0" borderId="4" xfId="0" applyNumberFormat="1" applyFont="1" applyBorder="1" applyAlignment="1">
      <alignment horizontal="center" vertical="center"/>
    </xf>
    <xf numFmtId="0" fontId="0" fillId="2" borderId="0" xfId="0" applyFill="1" applyProtection="1">
      <protection hidden="1"/>
    </xf>
    <xf numFmtId="0" fontId="6" fillId="0" borderId="0" xfId="0" applyFont="1" applyFill="1" applyBorder="1"/>
    <xf numFmtId="0" fontId="0" fillId="0" borderId="0" xfId="0" quotePrefix="1" applyFill="1"/>
    <xf numFmtId="0" fontId="2" fillId="0" borderId="0" xfId="0" applyFont="1" applyAlignment="1" applyProtection="1">
      <alignment horizontal="center"/>
      <protection hidden="1"/>
    </xf>
    <xf numFmtId="0" fontId="0" fillId="0" borderId="0" xfId="0" applyAlignment="1" applyProtection="1">
      <alignment horizontal="right"/>
      <protection hidden="1"/>
    </xf>
    <xf numFmtId="0" fontId="2" fillId="0" borderId="0" xfId="0" applyFont="1" applyAlignment="1" applyProtection="1">
      <alignment horizontal="right"/>
      <protection hidden="1"/>
    </xf>
    <xf numFmtId="0" fontId="11" fillId="5" borderId="0" xfId="0" applyFont="1" applyFill="1" applyBorder="1" applyAlignment="1">
      <alignment horizontal="center" vertical="center"/>
    </xf>
    <xf numFmtId="1" fontId="0" fillId="0" borderId="0" xfId="0" applyNumberFormat="1" applyFill="1"/>
    <xf numFmtId="0" fontId="20" fillId="0" borderId="3" xfId="0" applyFont="1" applyBorder="1" applyAlignment="1">
      <alignment horizontal="left" vertical="center"/>
    </xf>
    <xf numFmtId="0" fontId="7" fillId="0" borderId="6" xfId="0" applyFont="1" applyFill="1" applyBorder="1" applyAlignment="1" applyProtection="1">
      <protection hidden="1"/>
    </xf>
    <xf numFmtId="0" fontId="21" fillId="0" borderId="0" xfId="0" applyFont="1" applyFill="1" applyProtection="1">
      <protection hidden="1"/>
    </xf>
    <xf numFmtId="0" fontId="13" fillId="0" borderId="0" xfId="0" applyFont="1" applyFill="1" applyProtection="1">
      <protection hidden="1"/>
    </xf>
    <xf numFmtId="166" fontId="24" fillId="0" borderId="0" xfId="0" applyNumberFormat="1" applyFont="1" applyFill="1" applyProtection="1">
      <protection hidden="1"/>
    </xf>
    <xf numFmtId="166" fontId="24" fillId="10" borderId="1" xfId="0" applyNumberFormat="1" applyFont="1" applyFill="1" applyBorder="1" applyAlignment="1" applyProtection="1">
      <alignment horizontal="center"/>
      <protection locked="0"/>
    </xf>
    <xf numFmtId="0" fontId="0" fillId="0" borderId="0" xfId="0" applyFill="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Alignment="1" applyProtection="1">
      <alignment horizontal="left"/>
      <protection hidden="1"/>
    </xf>
    <xf numFmtId="0" fontId="0" fillId="0" borderId="0" xfId="0" applyAlignment="1" applyProtection="1">
      <alignment vertical="top"/>
      <protection hidden="1"/>
    </xf>
    <xf numFmtId="0" fontId="2" fillId="0" borderId="0" xfId="0" applyFont="1" applyAlignment="1" applyProtection="1">
      <alignment horizontal="right" vertical="top"/>
      <protection hidden="1"/>
    </xf>
    <xf numFmtId="0" fontId="2" fillId="0" borderId="0" xfId="0" applyFont="1" applyAlignment="1" applyProtection="1">
      <alignment horizontal="center" vertical="top"/>
      <protection hidden="1"/>
    </xf>
    <xf numFmtId="0" fontId="19" fillId="0" borderId="0" xfId="0" applyFont="1" applyAlignment="1" applyProtection="1">
      <alignment horizontal="center" vertical="top"/>
      <protection hidden="1"/>
    </xf>
    <xf numFmtId="0" fontId="0" fillId="0" borderId="0" xfId="0" applyAlignment="1" applyProtection="1">
      <alignment horizontal="center" vertical="top"/>
      <protection hidden="1"/>
    </xf>
    <xf numFmtId="0" fontId="26" fillId="0" borderId="0" xfId="0" applyFont="1" applyAlignment="1" applyProtection="1">
      <alignment horizontal="center"/>
      <protection hidden="1"/>
    </xf>
    <xf numFmtId="0" fontId="15" fillId="0" borderId="0" xfId="0" applyFont="1" applyAlignment="1" applyProtection="1">
      <alignment horizontal="center"/>
      <protection hidden="1"/>
    </xf>
    <xf numFmtId="0" fontId="19" fillId="0" borderId="0" xfId="0" applyFont="1" applyAlignment="1" applyProtection="1">
      <alignment horizontal="center"/>
      <protection hidden="1"/>
    </xf>
    <xf numFmtId="166" fontId="5" fillId="10" borderId="1" xfId="0" applyNumberFormat="1" applyFont="1" applyFill="1" applyBorder="1" applyAlignment="1" applyProtection="1">
      <alignment horizontal="center"/>
      <protection locked="0"/>
    </xf>
    <xf numFmtId="0" fontId="5" fillId="0" borderId="0" xfId="0" applyFont="1" applyFill="1" applyBorder="1" applyProtection="1">
      <protection hidden="1"/>
    </xf>
    <xf numFmtId="167" fontId="24" fillId="0" borderId="0" xfId="0" applyNumberFormat="1" applyFont="1" applyFill="1"/>
    <xf numFmtId="0" fontId="0" fillId="0" borderId="0" xfId="0"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28" fillId="0" borderId="0" xfId="0" applyFont="1" applyFill="1" applyBorder="1" applyAlignment="1" applyProtection="1">
      <alignment vertical="top"/>
      <protection hidden="1"/>
    </xf>
    <xf numFmtId="0" fontId="22" fillId="9" borderId="0" xfId="0" applyFont="1" applyFill="1" applyBorder="1" applyAlignment="1" applyProtection="1">
      <alignment horizontal="center" vertical="center"/>
      <protection hidden="1"/>
    </xf>
    <xf numFmtId="0" fontId="0" fillId="9" borderId="0" xfId="0" applyFont="1" applyFill="1" applyBorder="1" applyAlignment="1" applyProtection="1">
      <alignment vertical="center"/>
      <protection hidden="1"/>
    </xf>
    <xf numFmtId="14" fontId="25" fillId="9" borderId="16" xfId="0" applyNumberFormat="1" applyFont="1" applyFill="1" applyBorder="1" applyAlignment="1" applyProtection="1">
      <alignment horizontal="center" vertical="center"/>
      <protection hidden="1"/>
    </xf>
    <xf numFmtId="0" fontId="25" fillId="9" borderId="10" xfId="0" applyFont="1" applyFill="1" applyBorder="1" applyAlignment="1" applyProtection="1">
      <alignment vertical="top"/>
      <protection hidden="1"/>
    </xf>
    <xf numFmtId="0" fontId="8" fillId="9" borderId="13" xfId="0" applyFont="1" applyFill="1" applyBorder="1" applyAlignment="1" applyProtection="1">
      <alignment vertical="top"/>
      <protection hidden="1"/>
    </xf>
    <xf numFmtId="0" fontId="9" fillId="9" borderId="13" xfId="0" applyFont="1" applyFill="1" applyBorder="1" applyAlignment="1" applyProtection="1">
      <alignment vertical="top"/>
      <protection hidden="1"/>
    </xf>
    <xf numFmtId="166" fontId="25" fillId="9" borderId="9" xfId="0" applyNumberFormat="1" applyFont="1" applyFill="1" applyBorder="1" applyAlignment="1" applyProtection="1">
      <alignment horizontal="right" vertical="top"/>
      <protection hidden="1"/>
    </xf>
    <xf numFmtId="0" fontId="3" fillId="9" borderId="6" xfId="0" applyFont="1" applyFill="1" applyBorder="1" applyAlignment="1" applyProtection="1">
      <alignment horizontal="center"/>
      <protection hidden="1"/>
    </xf>
    <xf numFmtId="166" fontId="29" fillId="9" borderId="7" xfId="0" applyNumberFormat="1" applyFont="1" applyFill="1" applyBorder="1" applyAlignment="1" applyProtection="1">
      <alignment horizontal="center"/>
      <protection hidden="1"/>
    </xf>
    <xf numFmtId="0" fontId="30" fillId="9" borderId="8" xfId="0" applyFont="1" applyFill="1" applyBorder="1" applyAlignment="1" applyProtection="1">
      <alignment horizontal="center"/>
      <protection hidden="1"/>
    </xf>
    <xf numFmtId="0" fontId="30" fillId="9" borderId="6" xfId="0" applyFont="1" applyFill="1" applyBorder="1" applyAlignment="1" applyProtection="1">
      <alignment horizontal="center"/>
      <protection hidden="1"/>
    </xf>
    <xf numFmtId="0" fontId="25" fillId="9" borderId="0" xfId="0" applyFont="1" applyFill="1" applyBorder="1" applyAlignment="1" applyProtection="1">
      <alignment horizontal="center" vertical="center"/>
      <protection hidden="1"/>
    </xf>
    <xf numFmtId="166" fontId="5" fillId="0" borderId="0" xfId="0" applyNumberFormat="1" applyFont="1" applyFill="1" applyProtection="1">
      <protection hidden="1"/>
    </xf>
    <xf numFmtId="2" fontId="5" fillId="0" borderId="0" xfId="0" applyNumberFormat="1" applyFont="1" applyBorder="1" applyAlignment="1">
      <alignment horizontal="center" vertical="center"/>
    </xf>
    <xf numFmtId="0" fontId="9" fillId="4" borderId="3" xfId="0" quotePrefix="1" applyFont="1" applyFill="1" applyBorder="1" applyAlignment="1">
      <alignment vertical="center"/>
    </xf>
    <xf numFmtId="0" fontId="0" fillId="9" borderId="0" xfId="0" applyFill="1" applyAlignment="1" applyProtection="1">
      <alignment horizontal="right"/>
      <protection hidden="1"/>
    </xf>
    <xf numFmtId="0" fontId="2" fillId="9" borderId="0" xfId="0" applyFont="1" applyFill="1" applyAlignment="1" applyProtection="1">
      <alignment horizontal="center"/>
      <protection hidden="1"/>
    </xf>
    <xf numFmtId="0" fontId="19" fillId="9" borderId="0" xfId="0" applyFont="1" applyFill="1" applyAlignment="1" applyProtection="1">
      <alignment horizontal="center"/>
      <protection hidden="1"/>
    </xf>
    <xf numFmtId="1" fontId="9" fillId="12" borderId="3" xfId="0" applyNumberFormat="1" applyFont="1" applyFill="1" applyBorder="1" applyAlignment="1">
      <alignment horizontal="center" vertical="center"/>
    </xf>
    <xf numFmtId="14" fontId="5" fillId="0" borderId="0" xfId="0" applyNumberFormat="1" applyFont="1" applyFill="1" applyAlignment="1" applyProtection="1">
      <alignment horizontal="left"/>
      <protection hidden="1"/>
    </xf>
    <xf numFmtId="0" fontId="5" fillId="0" borderId="0" xfId="0" applyFont="1" applyAlignment="1" applyProtection="1">
      <alignment horizontal="center"/>
      <protection hidden="1"/>
    </xf>
    <xf numFmtId="166" fontId="5" fillId="0" borderId="0" xfId="0" applyNumberFormat="1" applyFont="1" applyProtection="1">
      <protection hidden="1"/>
    </xf>
    <xf numFmtId="0" fontId="8" fillId="9" borderId="13" xfId="0" applyFont="1" applyFill="1" applyBorder="1" applyAlignment="1" applyProtection="1">
      <alignment horizontal="center" vertical="top"/>
      <protection hidden="1"/>
    </xf>
    <xf numFmtId="0" fontId="7" fillId="0" borderId="6" xfId="0" applyFont="1" applyFill="1" applyBorder="1" applyAlignment="1" applyProtection="1">
      <alignment horizontal="center"/>
      <protection hidden="1"/>
    </xf>
    <xf numFmtId="0" fontId="19" fillId="9" borderId="1" xfId="0" applyFont="1" applyFill="1" applyBorder="1" applyAlignment="1" applyProtection="1">
      <alignment horizontal="center"/>
      <protection hidden="1"/>
    </xf>
    <xf numFmtId="0" fontId="13" fillId="9" borderId="1" xfId="0" applyFont="1" applyFill="1" applyBorder="1" applyProtection="1">
      <protection hidden="1"/>
    </xf>
    <xf numFmtId="0" fontId="13" fillId="9" borderId="1" xfId="0" applyFont="1" applyFill="1" applyBorder="1" applyAlignment="1" applyProtection="1">
      <alignment horizontal="center"/>
      <protection hidden="1"/>
    </xf>
    <xf numFmtId="0" fontId="13" fillId="0" borderId="1" xfId="0" applyFont="1" applyFill="1" applyBorder="1" applyProtection="1">
      <protection locked="0"/>
    </xf>
    <xf numFmtId="0" fontId="13" fillId="0" borderId="1" xfId="0" applyFont="1" applyFill="1" applyBorder="1" applyAlignment="1" applyProtection="1">
      <alignment horizontal="center"/>
      <protection hidden="1"/>
    </xf>
    <xf numFmtId="166" fontId="13" fillId="10" borderId="1" xfId="0" applyNumberFormat="1" applyFont="1" applyFill="1" applyBorder="1" applyAlignment="1" applyProtection="1">
      <alignment horizontal="center"/>
      <protection locked="0"/>
    </xf>
    <xf numFmtId="0" fontId="13" fillId="0" borderId="0" xfId="0" applyFont="1" applyFill="1" applyBorder="1" applyProtection="1">
      <protection hidden="1"/>
    </xf>
    <xf numFmtId="0" fontId="13" fillId="0" borderId="0" xfId="0" applyFont="1" applyProtection="1">
      <protection hidden="1"/>
    </xf>
    <xf numFmtId="0" fontId="32" fillId="9" borderId="1" xfId="0" applyFont="1" applyFill="1" applyBorder="1" applyAlignment="1" applyProtection="1">
      <alignment horizontal="center"/>
      <protection hidden="1"/>
    </xf>
    <xf numFmtId="0" fontId="24" fillId="9" borderId="1" xfId="0" applyFont="1" applyFill="1" applyBorder="1" applyProtection="1">
      <protection hidden="1"/>
    </xf>
    <xf numFmtId="0" fontId="24" fillId="9" borderId="1" xfId="0" applyFont="1" applyFill="1" applyBorder="1" applyAlignment="1" applyProtection="1">
      <alignment horizontal="center"/>
      <protection hidden="1"/>
    </xf>
    <xf numFmtId="0" fontId="24" fillId="0" borderId="1" xfId="0" applyFont="1" applyFill="1" applyBorder="1" applyProtection="1">
      <protection locked="0"/>
    </xf>
    <xf numFmtId="0" fontId="24" fillId="0" borderId="1" xfId="0" applyFont="1" applyFill="1" applyBorder="1" applyAlignment="1" applyProtection="1">
      <alignment horizontal="center"/>
      <protection hidden="1"/>
    </xf>
    <xf numFmtId="0" fontId="24" fillId="0" borderId="0" xfId="0" applyFont="1" applyFill="1" applyBorder="1" applyProtection="1">
      <protection hidden="1"/>
    </xf>
    <xf numFmtId="0" fontId="24" fillId="0" borderId="0" xfId="0" applyFont="1" applyProtection="1">
      <protection hidden="1"/>
    </xf>
    <xf numFmtId="0" fontId="5" fillId="13" borderId="0" xfId="0" applyFont="1" applyFill="1" applyProtection="1">
      <protection hidden="1"/>
    </xf>
    <xf numFmtId="0" fontId="5" fillId="13" borderId="0" xfId="0" applyFont="1" applyFill="1" applyAlignment="1" applyProtection="1">
      <alignment horizontal="center"/>
      <protection hidden="1"/>
    </xf>
    <xf numFmtId="0" fontId="24" fillId="14" borderId="1" xfId="0" applyFont="1" applyFill="1" applyBorder="1" applyAlignment="1" applyProtection="1">
      <alignment horizontal="center"/>
      <protection hidden="1"/>
    </xf>
    <xf numFmtId="166" fontId="24" fillId="10" borderId="14" xfId="0" applyNumberFormat="1" applyFont="1" applyFill="1" applyBorder="1" applyAlignment="1" applyProtection="1">
      <alignment horizontal="center"/>
      <protection locked="0"/>
    </xf>
    <xf numFmtId="0" fontId="33" fillId="9" borderId="1" xfId="0" applyFont="1" applyFill="1" applyBorder="1" applyAlignment="1" applyProtection="1">
      <alignment horizontal="center"/>
      <protection hidden="1"/>
    </xf>
    <xf numFmtId="0" fontId="21" fillId="9" borderId="1" xfId="0" applyFont="1" applyFill="1" applyBorder="1" applyProtection="1">
      <protection hidden="1"/>
    </xf>
    <xf numFmtId="0" fontId="21" fillId="9" borderId="1" xfId="0" applyFont="1" applyFill="1" applyBorder="1" applyAlignment="1" applyProtection="1">
      <alignment horizontal="center"/>
      <protection hidden="1"/>
    </xf>
    <xf numFmtId="0" fontId="21" fillId="0" borderId="1" xfId="0" applyFont="1" applyFill="1" applyBorder="1" applyProtection="1">
      <protection locked="0"/>
    </xf>
    <xf numFmtId="0" fontId="21" fillId="0" borderId="1" xfId="0" applyFont="1" applyFill="1" applyBorder="1" applyAlignment="1" applyProtection="1">
      <alignment horizontal="center"/>
      <protection hidden="1"/>
    </xf>
    <xf numFmtId="166" fontId="21" fillId="10" borderId="1" xfId="0" applyNumberFormat="1" applyFont="1" applyFill="1" applyBorder="1" applyAlignment="1" applyProtection="1">
      <alignment horizontal="center"/>
      <protection locked="0"/>
    </xf>
    <xf numFmtId="0" fontId="21" fillId="0" borderId="0" xfId="0" applyFont="1" applyProtection="1">
      <protection hidden="1"/>
    </xf>
    <xf numFmtId="0" fontId="21" fillId="0" borderId="0" xfId="0" applyFont="1" applyFill="1" applyBorder="1" applyProtection="1">
      <protection hidden="1"/>
    </xf>
    <xf numFmtId="0" fontId="21" fillId="0" borderId="0" xfId="0" applyFont="1" applyFill="1" applyAlignment="1" applyProtection="1">
      <alignment horizontal="center"/>
      <protection hidden="1"/>
    </xf>
    <xf numFmtId="0" fontId="28" fillId="0" borderId="0" xfId="0" applyFont="1" applyFill="1" applyBorder="1" applyAlignment="1" applyProtection="1">
      <alignment horizontal="center" vertical="top"/>
      <protection hidden="1"/>
    </xf>
    <xf numFmtId="0" fontId="0" fillId="0" borderId="0" xfId="0" applyFont="1" applyFill="1" applyBorder="1" applyAlignment="1" applyProtection="1">
      <alignment horizontal="center" vertical="center"/>
      <protection hidden="1"/>
    </xf>
    <xf numFmtId="0" fontId="24" fillId="0" borderId="0" xfId="0" applyFont="1" applyAlignment="1" applyProtection="1">
      <alignment horizontal="center"/>
      <protection hidden="1"/>
    </xf>
    <xf numFmtId="0" fontId="20" fillId="0" borderId="3" xfId="0" quotePrefix="1" applyFont="1" applyBorder="1" applyAlignment="1">
      <alignment horizontal="left" vertical="center"/>
    </xf>
    <xf numFmtId="20" fontId="34" fillId="4" borderId="2" xfId="0" applyNumberFormat="1" applyFont="1" applyFill="1" applyBorder="1" applyAlignment="1">
      <alignment horizontal="center" vertical="center"/>
    </xf>
    <xf numFmtId="0" fontId="25" fillId="9" borderId="15" xfId="0" applyFont="1" applyFill="1" applyBorder="1" applyAlignment="1" applyProtection="1">
      <alignment horizontal="left" vertical="center"/>
      <protection hidden="1"/>
    </xf>
    <xf numFmtId="0" fontId="25" fillId="9" borderId="0" xfId="0" applyFont="1" applyFill="1" applyBorder="1" applyAlignment="1" applyProtection="1">
      <alignment horizontal="left" vertical="center"/>
      <protection hidden="1"/>
    </xf>
    <xf numFmtId="0" fontId="31" fillId="11" borderId="12" xfId="0" applyFont="1" applyFill="1" applyBorder="1" applyAlignment="1" applyProtection="1">
      <alignment horizontal="left" vertical="center"/>
      <protection locked="0"/>
    </xf>
    <xf numFmtId="0" fontId="31" fillId="11" borderId="11" xfId="0" applyFont="1" applyFill="1" applyBorder="1" applyAlignment="1" applyProtection="1">
      <alignment horizontal="left" vertical="center"/>
      <protection locked="0"/>
    </xf>
    <xf numFmtId="0" fontId="18" fillId="3" borderId="0" xfId="0" applyFont="1" applyFill="1" applyBorder="1" applyAlignment="1">
      <alignment horizontal="center"/>
    </xf>
    <xf numFmtId="168" fontId="17" fillId="3" borderId="0" xfId="0" applyNumberFormat="1" applyFont="1" applyFill="1" applyBorder="1" applyAlignment="1">
      <alignment horizontal="right"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14" fontId="5" fillId="13" borderId="0" xfId="0" applyNumberFormat="1" applyFont="1" applyFill="1" applyAlignment="1" applyProtection="1">
      <alignment horizontal="left"/>
      <protection hidden="1"/>
    </xf>
    <xf numFmtId="166" fontId="5" fillId="13" borderId="0" xfId="0" applyNumberFormat="1" applyFont="1" applyFill="1" applyProtection="1">
      <protection hidden="1"/>
    </xf>
  </cellXfs>
  <cellStyles count="5">
    <cellStyle name="Hyperlink" xfId="2" builtinId="8"/>
    <cellStyle name="Hyperlink 2" xfId="4" xr:uid="{00000000-0005-0000-0000-000001000000}"/>
    <cellStyle name="Standaard" xfId="0" builtinId="0"/>
    <cellStyle name="Standaard 2" xfId="1" xr:uid="{00000000-0005-0000-0000-000003000000}"/>
    <cellStyle name="Standaard 3" xfId="3" xr:uid="{00000000-0005-0000-0000-000004000000}"/>
  </cellStyles>
  <dxfs count="43">
    <dxf>
      <font>
        <color rgb="FF0070C0"/>
      </font>
    </dxf>
    <dxf>
      <font>
        <color rgb="FF0070C0"/>
      </font>
    </dxf>
    <dxf>
      <font>
        <color rgb="FF0070C0"/>
      </font>
    </dxf>
    <dxf>
      <font>
        <color rgb="FF0070C0"/>
      </font>
    </dxf>
    <dxf>
      <font>
        <b/>
        <i val="0"/>
      </font>
    </dxf>
    <dxf>
      <font>
        <b/>
        <i val="0"/>
      </font>
    </dxf>
    <dxf>
      <font>
        <b/>
        <i val="0"/>
      </font>
    </dxf>
    <dxf>
      <font>
        <color rgb="FF0070C0"/>
      </font>
    </dxf>
    <dxf>
      <font>
        <color rgb="FF0070C0"/>
      </font>
    </dxf>
    <dxf>
      <font>
        <color rgb="FF0070C0"/>
      </font>
    </dxf>
    <dxf>
      <font>
        <b/>
        <i val="0"/>
      </font>
    </dxf>
    <dxf>
      <font>
        <b/>
        <i val="0"/>
      </font>
    </dxf>
    <dxf>
      <font>
        <b/>
        <i val="0"/>
      </font>
    </dxf>
    <dxf>
      <font>
        <color rgb="FF0070C0"/>
      </font>
    </dxf>
    <dxf>
      <font>
        <color rgb="FF0070C0"/>
      </font>
    </dxf>
    <dxf>
      <font>
        <color rgb="FF00B050"/>
      </font>
    </dxf>
    <dxf>
      <font>
        <color rgb="FFFF0000"/>
      </font>
    </dxf>
    <dxf>
      <font>
        <color theme="0" tint="-0.34998626667073579"/>
      </font>
    </dxf>
    <dxf>
      <font>
        <color rgb="FFFF000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B050"/>
      </font>
    </dxf>
    <dxf>
      <font>
        <color rgb="FFFF0000"/>
      </font>
    </dxf>
    <dxf>
      <font>
        <color theme="0" tint="-0.34998626667073579"/>
      </font>
    </dxf>
    <dxf>
      <font>
        <color rgb="FFFF0000"/>
      </font>
    </dxf>
    <dxf>
      <font>
        <color rgb="FF0070C0"/>
      </font>
    </dxf>
    <dxf>
      <font>
        <color rgb="FF0070C0"/>
      </font>
    </dxf>
    <dxf>
      <font>
        <color rgb="FF0070C0"/>
      </font>
    </dxf>
    <dxf>
      <font>
        <color rgb="FF00B050"/>
      </font>
    </dxf>
    <dxf>
      <font>
        <color rgb="FFFF0000"/>
      </font>
    </dxf>
    <dxf>
      <font>
        <color theme="0" tint="-0.34998626667073579"/>
      </font>
    </dxf>
    <dxf>
      <font>
        <color rgb="FFFF0000"/>
      </font>
    </dxf>
  </dxfs>
  <tableStyles count="0" defaultTableStyle="TableStyleMedium2" defaultPivotStyle="PivotStyleLight16"/>
  <colors>
    <mruColors>
      <color rgb="FFFCFC9E"/>
      <color rgb="FFEA7C02"/>
      <color rgb="FFFFFF99"/>
      <color rgb="FF33CC33"/>
      <color rgb="FF666699"/>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429"/>
  <sheetViews>
    <sheetView showRowColHeaders="0" tabSelected="1" topLeftCell="B266" zoomScale="91" zoomScaleNormal="91" workbookViewId="0">
      <selection activeCell="E270" sqref="E270"/>
    </sheetView>
  </sheetViews>
  <sheetFormatPr defaultColWidth="9.140625" defaultRowHeight="15" x14ac:dyDescent="0.25"/>
  <cols>
    <col min="1" max="1" width="4.7109375" style="52" customWidth="1"/>
    <col min="2" max="2" width="16.7109375" style="49" customWidth="1"/>
    <col min="3" max="3" width="4.7109375" style="51" customWidth="1"/>
    <col min="4" max="4" width="10.7109375" style="51" customWidth="1"/>
    <col min="5" max="5" width="32.7109375" style="49" customWidth="1"/>
    <col min="6" max="6" width="38.28515625" style="49" customWidth="1"/>
    <col min="7" max="7" width="14.7109375" style="49" customWidth="1"/>
    <col min="8" max="8" width="16.7109375" style="50" customWidth="1"/>
    <col min="9" max="9" width="18" style="49" hidden="1" customWidth="1"/>
    <col min="10" max="10" width="9.140625" style="51" customWidth="1"/>
    <col min="11" max="24" width="9.140625" style="49" customWidth="1"/>
    <col min="25" max="16384" width="9.140625" style="49"/>
  </cols>
  <sheetData>
    <row r="1" spans="1:10" s="58" customFormat="1" hidden="1" x14ac:dyDescent="0.25">
      <c r="A1" s="52" t="s">
        <v>0</v>
      </c>
      <c r="B1" s="58" t="s">
        <v>0</v>
      </c>
      <c r="C1" s="80" t="s">
        <v>248</v>
      </c>
      <c r="D1" s="80" t="s">
        <v>44</v>
      </c>
      <c r="E1" s="58" t="s">
        <v>247</v>
      </c>
      <c r="F1" s="58" t="s">
        <v>10</v>
      </c>
      <c r="G1" s="58" t="s">
        <v>308</v>
      </c>
      <c r="H1" s="59" t="s">
        <v>309</v>
      </c>
      <c r="I1" s="77" t="s">
        <v>307</v>
      </c>
      <c r="J1" s="80"/>
    </row>
    <row r="2" spans="1:10" s="58" customFormat="1" hidden="1" x14ac:dyDescent="0.25">
      <c r="A2" s="62" t="str">
        <f t="shared" ref="A2:A94" si="0">E2</f>
        <v>AAMARA Mohammed</v>
      </c>
      <c r="B2" s="52" t="str">
        <f>IF($F$267="B competition",H2,IF($F$267="A competition",G2,I2))</f>
        <v>-</v>
      </c>
      <c r="C2" s="81" t="s">
        <v>1</v>
      </c>
      <c r="D2" s="81" t="s">
        <v>45</v>
      </c>
      <c r="E2" s="52" t="s">
        <v>427</v>
      </c>
      <c r="F2" s="52" t="s">
        <v>419</v>
      </c>
      <c r="G2" s="52" t="s">
        <v>40</v>
      </c>
      <c r="H2" s="109" t="s">
        <v>222</v>
      </c>
      <c r="I2" s="77" t="str">
        <f t="shared" ref="I2:I69" si="1">IF(G2&lt;&gt;"-",G2,H2)</f>
        <v>PRE Boys</v>
      </c>
      <c r="J2" s="80"/>
    </row>
    <row r="3" spans="1:10" s="58" customFormat="1" hidden="1" x14ac:dyDescent="0.25">
      <c r="A3" s="62" t="str">
        <f>E3</f>
        <v>ADAMS Emma</v>
      </c>
      <c r="B3" s="52" t="str">
        <f>IF($F$267="B competition",H3,IF($F$267="A competition",G3,I3))</f>
        <v>-</v>
      </c>
      <c r="C3" s="81" t="s">
        <v>251</v>
      </c>
      <c r="D3" s="81" t="s">
        <v>3</v>
      </c>
      <c r="E3" s="52" t="s">
        <v>63</v>
      </c>
      <c r="F3" s="52" t="s">
        <v>243</v>
      </c>
      <c r="G3" s="52" t="s">
        <v>40</v>
      </c>
      <c r="H3" s="109" t="s">
        <v>313</v>
      </c>
      <c r="I3" s="77" t="str">
        <f t="shared" si="1"/>
        <v>INO Girls B</v>
      </c>
      <c r="J3" s="80"/>
    </row>
    <row r="4" spans="1:10" s="58" customFormat="1" hidden="1" x14ac:dyDescent="0.25">
      <c r="A4" s="62" t="str">
        <f>E4</f>
        <v>AERTS Britt</v>
      </c>
      <c r="B4" s="52" t="str">
        <f>IF($F$267="B competition",H4,IF($F$267="A competition",G4,I4))</f>
        <v>-</v>
      </c>
      <c r="C4" s="81" t="s">
        <v>251</v>
      </c>
      <c r="D4" s="81" t="s">
        <v>47</v>
      </c>
      <c r="E4" s="52" t="s">
        <v>64</v>
      </c>
      <c r="F4" s="52" t="s">
        <v>233</v>
      </c>
      <c r="G4" s="82" t="s">
        <v>40</v>
      </c>
      <c r="H4" s="109" t="s">
        <v>313</v>
      </c>
      <c r="I4" s="77" t="str">
        <f t="shared" si="1"/>
        <v>INO Girls B</v>
      </c>
      <c r="J4" s="80"/>
    </row>
    <row r="5" spans="1:10" s="58" customFormat="1" hidden="1" x14ac:dyDescent="0.25">
      <c r="A5" s="62" t="str">
        <f t="shared" si="0"/>
        <v>AKBAY Rana</v>
      </c>
      <c r="B5" s="52" t="str">
        <f>IF($F$267="B competition",H5,IF($F$267="A competition",G5,I5))</f>
        <v>JUN Ladies A</v>
      </c>
      <c r="C5" s="81" t="s">
        <v>251</v>
      </c>
      <c r="D5" s="137" t="s">
        <v>42</v>
      </c>
      <c r="E5" s="52" t="s">
        <v>65</v>
      </c>
      <c r="F5" s="52" t="s">
        <v>437</v>
      </c>
      <c r="G5" s="52" t="s">
        <v>312</v>
      </c>
      <c r="H5" s="109" t="s">
        <v>312</v>
      </c>
      <c r="I5" s="77" t="str">
        <f t="shared" si="1"/>
        <v>JUN Ladies A</v>
      </c>
      <c r="J5" s="80"/>
    </row>
    <row r="6" spans="1:10" s="58" customFormat="1" hidden="1" x14ac:dyDescent="0.25">
      <c r="A6" s="62" t="str">
        <f t="shared" si="0"/>
        <v>ALENIS Joannie</v>
      </c>
      <c r="B6" s="52" t="str">
        <f>IF($F$267="B competition",H6,IF($F$267="A competition",G6,I6))</f>
        <v>ANO Girls A</v>
      </c>
      <c r="C6" s="81" t="s">
        <v>251</v>
      </c>
      <c r="D6" s="81" t="s">
        <v>42</v>
      </c>
      <c r="E6" s="52" t="s">
        <v>66</v>
      </c>
      <c r="F6" s="52" t="s">
        <v>304</v>
      </c>
      <c r="G6" s="52" t="s">
        <v>314</v>
      </c>
      <c r="H6" s="109" t="s">
        <v>314</v>
      </c>
      <c r="I6" s="77" t="str">
        <f t="shared" si="1"/>
        <v>ANO Girls A</v>
      </c>
      <c r="J6" s="80"/>
    </row>
    <row r="7" spans="1:10" s="58" customFormat="1" hidden="1" x14ac:dyDescent="0.25">
      <c r="A7" s="62" t="str">
        <f>E7</f>
        <v>AMOR Malaak</v>
      </c>
      <c r="B7" s="52" t="str">
        <f>IF($F$267="B competition",H7,IF($F$267="A competition",G7,I7))</f>
        <v>BNO Girls A</v>
      </c>
      <c r="C7" s="81" t="s">
        <v>251</v>
      </c>
      <c r="D7" s="81" t="s">
        <v>6</v>
      </c>
      <c r="E7" s="52" t="s">
        <v>67</v>
      </c>
      <c r="F7" s="52" t="s">
        <v>303</v>
      </c>
      <c r="G7" s="52" t="s">
        <v>316</v>
      </c>
      <c r="H7" s="109" t="s">
        <v>316</v>
      </c>
      <c r="I7" s="77" t="str">
        <f t="shared" si="1"/>
        <v>BNO Girls A</v>
      </c>
      <c r="J7" s="80"/>
    </row>
    <row r="8" spans="1:10" s="58" customFormat="1" hidden="1" x14ac:dyDescent="0.25">
      <c r="A8" s="62" t="str">
        <f t="shared" si="0"/>
        <v>ANDRUETAN Jeanne</v>
      </c>
      <c r="B8" s="52" t="str">
        <f>IF($F$267="B competition",H8,IF($F$267="A competition",G8,I8))</f>
        <v>-</v>
      </c>
      <c r="C8" s="81" t="s">
        <v>251</v>
      </c>
      <c r="D8" s="81" t="s">
        <v>6</v>
      </c>
      <c r="E8" s="52" t="s">
        <v>68</v>
      </c>
      <c r="F8" s="52" t="s">
        <v>301</v>
      </c>
      <c r="G8" s="52" t="s">
        <v>40</v>
      </c>
      <c r="H8" s="109" t="s">
        <v>313</v>
      </c>
      <c r="I8" s="77" t="str">
        <f t="shared" si="1"/>
        <v>INO Girls B</v>
      </c>
      <c r="J8" s="80"/>
    </row>
    <row r="9" spans="1:10" s="58" customFormat="1" hidden="1" x14ac:dyDescent="0.25">
      <c r="A9" s="62" t="str">
        <f t="shared" si="0"/>
        <v>ARICKX Loïs</v>
      </c>
      <c r="B9" s="52" t="str">
        <f>IF($F$267="B competition",H9,IF($F$267="A competition",G9,I9))</f>
        <v>-</v>
      </c>
      <c r="C9" s="81" t="s">
        <v>251</v>
      </c>
      <c r="D9" s="81" t="s">
        <v>4</v>
      </c>
      <c r="E9" s="52" t="s">
        <v>69</v>
      </c>
      <c r="F9" s="52" t="s">
        <v>299</v>
      </c>
      <c r="G9" s="52" t="s">
        <v>40</v>
      </c>
      <c r="H9" s="109" t="s">
        <v>324</v>
      </c>
      <c r="I9" s="77" t="str">
        <f t="shared" si="1"/>
        <v>SEN Ladies B</v>
      </c>
      <c r="J9" s="80"/>
    </row>
    <row r="10" spans="1:10" s="58" customFormat="1" hidden="1" x14ac:dyDescent="0.25">
      <c r="A10" s="62" t="str">
        <f t="shared" si="0"/>
        <v>AUSLOOS Manot</v>
      </c>
      <c r="B10" s="52" t="str">
        <f>IF($F$267="B competition",H10,IF($F$267="A competition",G10,I10))</f>
        <v>-</v>
      </c>
      <c r="C10" s="81" t="s">
        <v>251</v>
      </c>
      <c r="D10" s="81" t="s">
        <v>3</v>
      </c>
      <c r="E10" s="52" t="s">
        <v>70</v>
      </c>
      <c r="F10" s="52" t="s">
        <v>296</v>
      </c>
      <c r="G10" s="52" t="s">
        <v>40</v>
      </c>
      <c r="H10" s="109" t="s">
        <v>323</v>
      </c>
      <c r="I10" s="77" t="str">
        <f t="shared" si="1"/>
        <v>MIN Girls</v>
      </c>
      <c r="J10" s="80"/>
    </row>
    <row r="11" spans="1:10" s="58" customFormat="1" hidden="1" x14ac:dyDescent="0.25">
      <c r="A11" s="62" t="str">
        <f t="shared" si="0"/>
        <v>BAELUS Montana</v>
      </c>
      <c r="B11" s="52" t="str">
        <f>IF($F$267="B competition",H11,IF($F$267="A competition",G11,I11))</f>
        <v>-</v>
      </c>
      <c r="C11" s="81" t="s">
        <v>251</v>
      </c>
      <c r="D11" s="81" t="s">
        <v>8</v>
      </c>
      <c r="E11" s="52" t="s">
        <v>71</v>
      </c>
      <c r="F11" s="52" t="s">
        <v>238</v>
      </c>
      <c r="G11" s="52" t="s">
        <v>40</v>
      </c>
      <c r="H11" s="109" t="s">
        <v>315</v>
      </c>
      <c r="I11" s="77" t="str">
        <f t="shared" si="1"/>
        <v>ANO Girls B</v>
      </c>
      <c r="J11" s="80"/>
    </row>
    <row r="12" spans="1:10" s="58" customFormat="1" hidden="1" x14ac:dyDescent="0.25">
      <c r="A12" s="62" t="str">
        <f t="shared" si="0"/>
        <v>BAGIOLI Irene</v>
      </c>
      <c r="B12" s="52" t="str">
        <f>IF($F$267="B competition",H12,IF($F$267="A competition",G12,I12))</f>
        <v>INO Girls A</v>
      </c>
      <c r="C12" s="81" t="s">
        <v>251</v>
      </c>
      <c r="D12" s="81" t="s">
        <v>45</v>
      </c>
      <c r="E12" s="52" t="s">
        <v>72</v>
      </c>
      <c r="F12" s="52" t="s">
        <v>293</v>
      </c>
      <c r="G12" s="52" t="s">
        <v>310</v>
      </c>
      <c r="H12" s="109" t="s">
        <v>310</v>
      </c>
      <c r="I12" s="77" t="str">
        <f t="shared" si="1"/>
        <v>INO Girls A</v>
      </c>
      <c r="J12" s="80"/>
    </row>
    <row r="13" spans="1:10" s="58" customFormat="1" hidden="1" x14ac:dyDescent="0.25">
      <c r="A13" s="62" t="str">
        <f t="shared" si="0"/>
        <v>BALLEUX Héloise</v>
      </c>
      <c r="B13" s="52" t="str">
        <f>IF($F$267="B competition",H13,IF($F$267="A competition",G13,I13))</f>
        <v>-</v>
      </c>
      <c r="C13" s="81" t="s">
        <v>251</v>
      </c>
      <c r="D13" s="81" t="s">
        <v>2</v>
      </c>
      <c r="E13" s="52" t="s">
        <v>73</v>
      </c>
      <c r="F13" s="52" t="s">
        <v>292</v>
      </c>
      <c r="G13" s="52" t="s">
        <v>40</v>
      </c>
      <c r="H13" s="109" t="s">
        <v>311</v>
      </c>
      <c r="I13" s="77" t="str">
        <f t="shared" si="1"/>
        <v>BNO Girls B</v>
      </c>
      <c r="J13" s="80"/>
    </row>
    <row r="14" spans="1:10" s="58" customFormat="1" hidden="1" x14ac:dyDescent="0.25">
      <c r="A14" s="62" t="str">
        <f t="shared" si="0"/>
        <v>BASTIANEN Nena</v>
      </c>
      <c r="B14" s="52" t="str">
        <f>IF($F$267="B competition",H14,IF($F$267="A competition",G14,I14))</f>
        <v>ANO Girls A</v>
      </c>
      <c r="C14" s="81" t="s">
        <v>251</v>
      </c>
      <c r="D14" s="81" t="s">
        <v>7</v>
      </c>
      <c r="E14" s="52" t="s">
        <v>74</v>
      </c>
      <c r="F14" s="52" t="s">
        <v>226</v>
      </c>
      <c r="G14" s="52" t="s">
        <v>314</v>
      </c>
      <c r="H14" s="109" t="s">
        <v>314</v>
      </c>
      <c r="I14" s="77" t="str">
        <f t="shared" si="1"/>
        <v>ANO Girls A</v>
      </c>
      <c r="J14" s="80"/>
    </row>
    <row r="15" spans="1:10" s="58" customFormat="1" hidden="1" x14ac:dyDescent="0.25">
      <c r="A15" s="62" t="str">
        <f t="shared" si="0"/>
        <v>BENEVENTO Felicia</v>
      </c>
      <c r="B15" s="52" t="str">
        <f>IF($F$267="B competition",H15,IF($F$267="A competition",G15,I15))</f>
        <v>-</v>
      </c>
      <c r="C15" s="81" t="s">
        <v>251</v>
      </c>
      <c r="D15" s="81" t="s">
        <v>45</v>
      </c>
      <c r="E15" s="52" t="s">
        <v>348</v>
      </c>
      <c r="F15" s="52" t="s">
        <v>291</v>
      </c>
      <c r="G15" s="52" t="s">
        <v>40</v>
      </c>
      <c r="H15" s="109" t="s">
        <v>311</v>
      </c>
      <c r="I15" s="77" t="str">
        <f t="shared" si="1"/>
        <v>BNO Girls B</v>
      </c>
      <c r="J15" s="80"/>
    </row>
    <row r="16" spans="1:10" s="58" customFormat="1" hidden="1" x14ac:dyDescent="0.25">
      <c r="A16" s="62" t="str">
        <f t="shared" ref="A16" si="2">E16</f>
        <v>BERBEN Haylana</v>
      </c>
      <c r="B16" s="52" t="str">
        <f>IF($F$267="B competition",H16,IF($F$267="A competition",G16,I16))</f>
        <v>-</v>
      </c>
      <c r="C16" s="81" t="s">
        <v>251</v>
      </c>
      <c r="D16" s="81" t="s">
        <v>47</v>
      </c>
      <c r="E16" s="136" t="s">
        <v>559</v>
      </c>
      <c r="F16" s="52" t="s">
        <v>290</v>
      </c>
      <c r="G16" s="52" t="s">
        <v>40</v>
      </c>
      <c r="H16" s="163" t="s">
        <v>220</v>
      </c>
      <c r="I16" s="77" t="str">
        <f t="shared" si="1"/>
        <v>PRE Girls</v>
      </c>
      <c r="J16" s="80"/>
    </row>
    <row r="17" spans="1:10" s="58" customFormat="1" hidden="1" x14ac:dyDescent="0.25">
      <c r="A17" s="62" t="str">
        <f t="shared" si="0"/>
        <v>BERNAERTS Rosa-Leah</v>
      </c>
      <c r="B17" s="52" t="str">
        <f>IF($F$267="B competition",H17,IF($F$267="A competition",G17,I17))</f>
        <v>INO Girls A</v>
      </c>
      <c r="C17" s="81" t="s">
        <v>251</v>
      </c>
      <c r="D17" s="81" t="s">
        <v>47</v>
      </c>
      <c r="E17" s="52" t="s">
        <v>75</v>
      </c>
      <c r="F17" s="52" t="s">
        <v>244</v>
      </c>
      <c r="G17" s="52" t="s">
        <v>310</v>
      </c>
      <c r="H17" s="109" t="s">
        <v>310</v>
      </c>
      <c r="I17" s="77" t="str">
        <f t="shared" si="1"/>
        <v>INO Girls A</v>
      </c>
      <c r="J17" s="80"/>
    </row>
    <row r="18" spans="1:10" s="58" customFormat="1" hidden="1" x14ac:dyDescent="0.25">
      <c r="A18" s="62" t="str">
        <f t="shared" si="0"/>
        <v>BERVOETS Dot</v>
      </c>
      <c r="B18" s="52" t="str">
        <f>IF($F$267="B competition",H18,IF($F$267="A competition",G18,I18))</f>
        <v>BNO Girls A</v>
      </c>
      <c r="C18" s="81" t="s">
        <v>251</v>
      </c>
      <c r="D18" s="81" t="s">
        <v>42</v>
      </c>
      <c r="E18" s="52" t="s">
        <v>349</v>
      </c>
      <c r="F18" s="52" t="s">
        <v>289</v>
      </c>
      <c r="G18" s="52" t="s">
        <v>316</v>
      </c>
      <c r="H18" s="109" t="s">
        <v>316</v>
      </c>
      <c r="I18" s="77" t="str">
        <f t="shared" si="1"/>
        <v>BNO Girls A</v>
      </c>
      <c r="J18" s="80"/>
    </row>
    <row r="19" spans="1:10" s="58" customFormat="1" hidden="1" x14ac:dyDescent="0.25">
      <c r="A19" s="62" t="str">
        <f t="shared" si="0"/>
        <v>BESSOUDNOVA Nica</v>
      </c>
      <c r="B19" s="52" t="str">
        <f>IF($F$267="B competition",H19,IF($F$267="A competition",G19,I19))</f>
        <v>INO Girls A</v>
      </c>
      <c r="C19" s="81" t="s">
        <v>251</v>
      </c>
      <c r="D19" s="81" t="s">
        <v>5</v>
      </c>
      <c r="E19" s="52" t="s">
        <v>76</v>
      </c>
      <c r="F19" s="52" t="s">
        <v>288</v>
      </c>
      <c r="G19" s="52" t="s">
        <v>310</v>
      </c>
      <c r="H19" s="109" t="s">
        <v>310</v>
      </c>
      <c r="I19" s="77" t="str">
        <f t="shared" si="1"/>
        <v>INO Girls A</v>
      </c>
      <c r="J19" s="80"/>
    </row>
    <row r="20" spans="1:10" s="58" customFormat="1" hidden="1" x14ac:dyDescent="0.25">
      <c r="A20" s="62" t="str">
        <f t="shared" si="0"/>
        <v>BEULLENS Amber</v>
      </c>
      <c r="B20" s="52" t="str">
        <f>IF($F$267="B competition",H20,IF($F$267="A competition",G20,I20))</f>
        <v>-</v>
      </c>
      <c r="C20" s="81" t="s">
        <v>251</v>
      </c>
      <c r="D20" s="81" t="s">
        <v>3</v>
      </c>
      <c r="E20" s="136" t="s">
        <v>552</v>
      </c>
      <c r="F20" s="52" t="s">
        <v>287</v>
      </c>
      <c r="G20" s="52" t="s">
        <v>40</v>
      </c>
      <c r="H20" s="163" t="s">
        <v>220</v>
      </c>
      <c r="I20" s="77" t="str">
        <f t="shared" si="1"/>
        <v>PRE Girls</v>
      </c>
      <c r="J20" s="80"/>
    </row>
    <row r="21" spans="1:10" s="58" customFormat="1" hidden="1" x14ac:dyDescent="0.25">
      <c r="A21" s="62" t="str">
        <f t="shared" si="0"/>
        <v>BOLLE Ludivine</v>
      </c>
      <c r="B21" s="52" t="str">
        <f>IF($F$267="B competition",H21,IF($F$267="A competition",G21,I21))</f>
        <v>-</v>
      </c>
      <c r="C21" s="81" t="s">
        <v>251</v>
      </c>
      <c r="D21" s="81" t="s">
        <v>5</v>
      </c>
      <c r="E21" s="52" t="s">
        <v>350</v>
      </c>
      <c r="F21" s="52" t="s">
        <v>225</v>
      </c>
      <c r="G21" s="52" t="s">
        <v>40</v>
      </c>
      <c r="H21" s="109" t="s">
        <v>323</v>
      </c>
      <c r="I21" s="77" t="str">
        <f t="shared" si="1"/>
        <v>MIN Girls</v>
      </c>
      <c r="J21" s="80"/>
    </row>
    <row r="22" spans="1:10" s="58" customFormat="1" hidden="1" x14ac:dyDescent="0.25">
      <c r="A22" s="62" t="str">
        <f t="shared" si="0"/>
        <v>BRAUNE Pauline</v>
      </c>
      <c r="B22" s="52" t="str">
        <f>IF($F$267="B competition",H22,IF($F$267="A competition",G22,I22))</f>
        <v>-</v>
      </c>
      <c r="C22" s="81" t="s">
        <v>251</v>
      </c>
      <c r="D22" s="81" t="s">
        <v>5</v>
      </c>
      <c r="E22" s="52" t="s">
        <v>77</v>
      </c>
      <c r="F22" s="52" t="s">
        <v>121</v>
      </c>
      <c r="G22" s="52" t="s">
        <v>40</v>
      </c>
      <c r="H22" s="109" t="s">
        <v>311</v>
      </c>
      <c r="I22" s="77" t="str">
        <f t="shared" si="1"/>
        <v>BNO Girls B</v>
      </c>
      <c r="J22" s="80"/>
    </row>
    <row r="23" spans="1:10" s="58" customFormat="1" hidden="1" x14ac:dyDescent="0.25">
      <c r="A23" s="62" t="str">
        <f t="shared" si="0"/>
        <v>BREWAEYS Chelsea</v>
      </c>
      <c r="B23" s="52" t="str">
        <f>IF($F$267="B competition",H23,IF($F$267="A competition",G23,I23))</f>
        <v>-</v>
      </c>
      <c r="C23" s="81" t="s">
        <v>251</v>
      </c>
      <c r="D23" s="81" t="s">
        <v>31</v>
      </c>
      <c r="E23" s="52" t="s">
        <v>351</v>
      </c>
      <c r="F23" s="52" t="s">
        <v>286</v>
      </c>
      <c r="G23" s="52" t="s">
        <v>40</v>
      </c>
      <c r="H23" s="109" t="s">
        <v>220</v>
      </c>
      <c r="I23" s="77" t="str">
        <f t="shared" si="1"/>
        <v>PRE Girls</v>
      </c>
      <c r="J23" s="80"/>
    </row>
    <row r="24" spans="1:10" s="58" customFormat="1" hidden="1" x14ac:dyDescent="0.25">
      <c r="A24" s="62" t="str">
        <f t="shared" si="0"/>
        <v>BROWARNY Déva</v>
      </c>
      <c r="B24" s="52" t="str">
        <f>IF($F$267="B competition",H24,IF($F$267="A competition",G24,I24))</f>
        <v>-</v>
      </c>
      <c r="C24" s="81" t="s">
        <v>251</v>
      </c>
      <c r="D24" s="81" t="s">
        <v>17</v>
      </c>
      <c r="E24" s="52" t="s">
        <v>78</v>
      </c>
      <c r="F24" s="52" t="s">
        <v>373</v>
      </c>
      <c r="G24" s="52" t="s">
        <v>40</v>
      </c>
      <c r="H24" s="109" t="s">
        <v>311</v>
      </c>
      <c r="I24" s="77" t="str">
        <f t="shared" si="1"/>
        <v>BNO Girls B</v>
      </c>
      <c r="J24" s="80"/>
    </row>
    <row r="25" spans="1:10" s="58" customFormat="1" hidden="1" x14ac:dyDescent="0.25">
      <c r="A25" s="62" t="str">
        <f t="shared" si="0"/>
        <v>BUFFELARD Clémence</v>
      </c>
      <c r="B25" s="52" t="str">
        <f>IF($F$267="B competition",H25,IF($F$267="A competition",G25,I25))</f>
        <v>-</v>
      </c>
      <c r="C25" s="81" t="s">
        <v>251</v>
      </c>
      <c r="D25" s="81" t="s">
        <v>45</v>
      </c>
      <c r="E25" s="52" t="s">
        <v>79</v>
      </c>
      <c r="F25" s="52" t="s">
        <v>246</v>
      </c>
      <c r="G25" s="52" t="s">
        <v>40</v>
      </c>
      <c r="H25" s="109" t="s">
        <v>313</v>
      </c>
      <c r="I25" s="77" t="str">
        <f t="shared" si="1"/>
        <v>INO Girls B</v>
      </c>
      <c r="J25" s="80"/>
    </row>
    <row r="26" spans="1:10" s="58" customFormat="1" hidden="1" x14ac:dyDescent="0.25">
      <c r="A26" s="62" t="str">
        <f t="shared" si="0"/>
        <v>CASTORINI Giulia</v>
      </c>
      <c r="B26" s="52" t="str">
        <f>IF($F$267="B competition",H26,IF($F$267="A competition",G26,I26))</f>
        <v>JUN Ladies A</v>
      </c>
      <c r="C26" s="81" t="s">
        <v>251</v>
      </c>
      <c r="D26" s="81" t="s">
        <v>2</v>
      </c>
      <c r="E26" s="52" t="s">
        <v>80</v>
      </c>
      <c r="F26" s="52" t="s">
        <v>227</v>
      </c>
      <c r="G26" s="52" t="s">
        <v>312</v>
      </c>
      <c r="H26" s="109" t="s">
        <v>325</v>
      </c>
      <c r="I26" s="77" t="str">
        <f t="shared" si="1"/>
        <v>JUN Ladies A</v>
      </c>
      <c r="J26" s="80"/>
    </row>
    <row r="27" spans="1:10" s="58" customFormat="1" hidden="1" x14ac:dyDescent="0.25">
      <c r="A27" s="62" t="str">
        <f t="shared" si="0"/>
        <v>CATTEEUW Femke</v>
      </c>
      <c r="B27" s="52" t="str">
        <f>IF($F$267="B competition",H27,IF($F$267="A competition",G27,I27))</f>
        <v>-</v>
      </c>
      <c r="C27" s="81" t="s">
        <v>251</v>
      </c>
      <c r="D27" s="81" t="s">
        <v>2</v>
      </c>
      <c r="E27" s="52" t="s">
        <v>383</v>
      </c>
      <c r="F27" s="52" t="s">
        <v>285</v>
      </c>
      <c r="G27" s="52" t="s">
        <v>40</v>
      </c>
      <c r="H27" s="109" t="s">
        <v>323</v>
      </c>
      <c r="I27" s="77" t="str">
        <f t="shared" si="1"/>
        <v>MIN Girls</v>
      </c>
      <c r="J27" s="80"/>
    </row>
    <row r="28" spans="1:10" s="58" customFormat="1" hidden="1" x14ac:dyDescent="0.25">
      <c r="A28" s="62" t="str">
        <f t="shared" si="0"/>
        <v>CERRADA Vanessa</v>
      </c>
      <c r="B28" s="52" t="str">
        <f>IF($F$267="B competition",H28,IF($F$267="A competition",G28,I28))</f>
        <v>ANO Girls A</v>
      </c>
      <c r="C28" s="81" t="s">
        <v>251</v>
      </c>
      <c r="D28" s="81" t="s">
        <v>5</v>
      </c>
      <c r="E28" s="52" t="s">
        <v>81</v>
      </c>
      <c r="F28" s="52" t="s">
        <v>236</v>
      </c>
      <c r="G28" s="116" t="s">
        <v>314</v>
      </c>
      <c r="H28" s="109" t="s">
        <v>312</v>
      </c>
      <c r="I28" s="77" t="str">
        <f t="shared" si="1"/>
        <v>ANO Girls A</v>
      </c>
      <c r="J28" s="80"/>
    </row>
    <row r="29" spans="1:10" s="58" customFormat="1" hidden="1" x14ac:dyDescent="0.25">
      <c r="A29" s="62" t="str">
        <f>E29</f>
        <v>CHERMAN Alisa</v>
      </c>
      <c r="B29" s="52" t="str">
        <f>IF($F$267="B competition",H29,IF($F$267="A competition",G29,I29))</f>
        <v>INO Girls A</v>
      </c>
      <c r="C29" s="81" t="s">
        <v>251</v>
      </c>
      <c r="D29" s="81" t="s">
        <v>2</v>
      </c>
      <c r="E29" s="52" t="s">
        <v>82</v>
      </c>
      <c r="F29" s="52" t="s">
        <v>230</v>
      </c>
      <c r="G29" s="52" t="s">
        <v>310</v>
      </c>
      <c r="H29" s="109" t="s">
        <v>310</v>
      </c>
      <c r="I29" s="77" t="str">
        <f t="shared" si="1"/>
        <v>INO Girls A</v>
      </c>
      <c r="J29" s="80"/>
    </row>
    <row r="30" spans="1:10" s="58" customFormat="1" hidden="1" x14ac:dyDescent="0.25">
      <c r="A30" s="62" t="str">
        <f>E30</f>
        <v>CHERMAN Polina</v>
      </c>
      <c r="B30" s="52" t="str">
        <f>IF($F$267="B competition",H30,IF($F$267="A competition",G30,I30))</f>
        <v>JUN Ladies A</v>
      </c>
      <c r="C30" s="81" t="s">
        <v>251</v>
      </c>
      <c r="D30" s="81" t="s">
        <v>2</v>
      </c>
      <c r="E30" s="52" t="s">
        <v>83</v>
      </c>
      <c r="F30" s="52" t="s">
        <v>284</v>
      </c>
      <c r="G30" s="116" t="s">
        <v>312</v>
      </c>
      <c r="H30" s="109" t="s">
        <v>312</v>
      </c>
      <c r="I30" s="77" t="str">
        <f t="shared" si="1"/>
        <v>JUN Ladies A</v>
      </c>
      <c r="J30" s="80"/>
    </row>
    <row r="31" spans="1:10" s="58" customFormat="1" hidden="1" x14ac:dyDescent="0.25">
      <c r="A31" s="62" t="str">
        <f t="shared" si="0"/>
        <v>CHRISTAKIS Dimitri</v>
      </c>
      <c r="B31" s="52" t="str">
        <f>IF($F$267="B competition",H31,IF($F$267="A competition",G31,I31))</f>
        <v>INO Boys A</v>
      </c>
      <c r="C31" s="81" t="s">
        <v>1</v>
      </c>
      <c r="D31" s="81" t="s">
        <v>6</v>
      </c>
      <c r="E31" s="52" t="s">
        <v>84</v>
      </c>
      <c r="F31" s="52" t="s">
        <v>283</v>
      </c>
      <c r="G31" s="52" t="s">
        <v>321</v>
      </c>
      <c r="H31" s="109" t="s">
        <v>321</v>
      </c>
      <c r="I31" s="77" t="str">
        <f t="shared" si="1"/>
        <v>INO Boys A</v>
      </c>
      <c r="J31" s="80"/>
    </row>
    <row r="32" spans="1:10" s="58" customFormat="1" hidden="1" x14ac:dyDescent="0.25">
      <c r="A32" s="62" t="str">
        <f t="shared" si="0"/>
        <v>CHRISTAKIS Ioana</v>
      </c>
      <c r="B32" s="52" t="str">
        <f>IF($F$267="B competition",H32,IF($F$267="A competition",G32,I32))</f>
        <v>JUN Ladies A</v>
      </c>
      <c r="C32" s="81" t="s">
        <v>251</v>
      </c>
      <c r="D32" s="81" t="s">
        <v>6</v>
      </c>
      <c r="E32" s="52" t="s">
        <v>85</v>
      </c>
      <c r="F32" s="52" t="s">
        <v>282</v>
      </c>
      <c r="G32" s="52" t="s">
        <v>312</v>
      </c>
      <c r="H32" s="109" t="s">
        <v>312</v>
      </c>
      <c r="I32" s="77" t="str">
        <f t="shared" si="1"/>
        <v>JUN Ladies A</v>
      </c>
      <c r="J32" s="80"/>
    </row>
    <row r="33" spans="1:10" s="58" customFormat="1" hidden="1" x14ac:dyDescent="0.25">
      <c r="A33" s="62" t="str">
        <f t="shared" ref="A33" si="3">E33</f>
        <v>CHRISTIAEN Helena</v>
      </c>
      <c r="B33" s="52" t="str">
        <f>IF($F$267="B competition",H33,IF($F$267="A competition",G33,I33))</f>
        <v>-</v>
      </c>
      <c r="C33" s="81" t="s">
        <v>251</v>
      </c>
      <c r="D33" s="81" t="s">
        <v>4</v>
      </c>
      <c r="E33" s="136" t="s">
        <v>551</v>
      </c>
      <c r="F33" s="52" t="s">
        <v>406</v>
      </c>
      <c r="G33" s="52" t="s">
        <v>40</v>
      </c>
      <c r="H33" s="163" t="s">
        <v>220</v>
      </c>
      <c r="I33" s="77" t="str">
        <f t="shared" ref="I33" si="4">IF(G33&lt;&gt;"-",G33,H33)</f>
        <v>PRE Girls</v>
      </c>
      <c r="J33" s="80"/>
    </row>
    <row r="34" spans="1:10" s="58" customFormat="1" hidden="1" x14ac:dyDescent="0.25">
      <c r="A34" s="62" t="str">
        <f t="shared" si="0"/>
        <v>CLAESSENS Anneleen</v>
      </c>
      <c r="B34" s="52" t="str">
        <f>IF($F$267="B competition",H34,IF($F$267="A competition",G34,I34))</f>
        <v>-</v>
      </c>
      <c r="C34" s="81" t="s">
        <v>251</v>
      </c>
      <c r="D34" s="81" t="s">
        <v>47</v>
      </c>
      <c r="E34" s="52" t="s">
        <v>86</v>
      </c>
      <c r="F34" s="52" t="s">
        <v>231</v>
      </c>
      <c r="G34" s="116" t="s">
        <v>40</v>
      </c>
      <c r="H34" s="109" t="s">
        <v>313</v>
      </c>
      <c r="I34" s="77" t="str">
        <f t="shared" si="1"/>
        <v>INO Girls B</v>
      </c>
      <c r="J34" s="80"/>
    </row>
    <row r="35" spans="1:10" s="58" customFormat="1" hidden="1" x14ac:dyDescent="0.25">
      <c r="A35" s="62" t="str">
        <f t="shared" si="0"/>
        <v>COLLART Yana</v>
      </c>
      <c r="B35" s="52" t="str">
        <f>IF($F$267="B competition",H35,IF($F$267="A competition",G35,I35))</f>
        <v>JUN Ladies A</v>
      </c>
      <c r="C35" s="81" t="s">
        <v>251</v>
      </c>
      <c r="D35" s="81" t="s">
        <v>2</v>
      </c>
      <c r="E35" s="52" t="s">
        <v>87</v>
      </c>
      <c r="F35" s="52" t="s">
        <v>240</v>
      </c>
      <c r="G35" s="52" t="s">
        <v>312</v>
      </c>
      <c r="H35" s="109" t="s">
        <v>312</v>
      </c>
      <c r="I35" s="77" t="str">
        <f t="shared" si="1"/>
        <v>JUN Ladies A</v>
      </c>
      <c r="J35" s="80"/>
    </row>
    <row r="36" spans="1:10" s="58" customFormat="1" hidden="1" x14ac:dyDescent="0.25">
      <c r="A36" s="62" t="str">
        <f t="shared" si="0"/>
        <v>COPPENRATH Norah</v>
      </c>
      <c r="B36" s="52" t="str">
        <f>IF($F$267="B competition",H36,IF($F$267="A competition",G36,I36))</f>
        <v>-</v>
      </c>
      <c r="C36" s="81" t="s">
        <v>251</v>
      </c>
      <c r="D36" s="137" t="s">
        <v>47</v>
      </c>
      <c r="E36" s="52" t="s">
        <v>352</v>
      </c>
      <c r="F36" s="52" t="s">
        <v>281</v>
      </c>
      <c r="G36" s="52" t="s">
        <v>40</v>
      </c>
      <c r="H36" s="109" t="s">
        <v>220</v>
      </c>
      <c r="I36" s="77" t="str">
        <f t="shared" si="1"/>
        <v>PRE Girls</v>
      </c>
      <c r="J36" s="80"/>
    </row>
    <row r="37" spans="1:10" s="58" customFormat="1" hidden="1" x14ac:dyDescent="0.25">
      <c r="A37" s="62" t="str">
        <f>E37</f>
        <v>COPPENS Beau</v>
      </c>
      <c r="B37" s="52" t="str">
        <f>IF($F$267="B competition",H37,IF($F$267="A competition",G37,I37))</f>
        <v>INO Boys A</v>
      </c>
      <c r="C37" s="81" t="s">
        <v>1</v>
      </c>
      <c r="D37" s="81" t="s">
        <v>3</v>
      </c>
      <c r="E37" s="52" t="s">
        <v>88</v>
      </c>
      <c r="F37" s="52" t="s">
        <v>280</v>
      </c>
      <c r="G37" s="116" t="s">
        <v>321</v>
      </c>
      <c r="H37" s="109" t="s">
        <v>321</v>
      </c>
      <c r="I37" s="77" t="str">
        <f t="shared" si="1"/>
        <v>INO Boys A</v>
      </c>
      <c r="J37" s="80"/>
    </row>
    <row r="38" spans="1:10" s="58" customFormat="1" hidden="1" x14ac:dyDescent="0.25">
      <c r="A38" s="62" t="str">
        <f t="shared" si="0"/>
        <v>COPPENS Nora</v>
      </c>
      <c r="B38" s="52" t="str">
        <f>IF($F$267="B competition",H38,IF($F$267="A competition",G38,I38))</f>
        <v>ANO Girls A</v>
      </c>
      <c r="C38" s="81" t="s">
        <v>251</v>
      </c>
      <c r="D38" s="81" t="s">
        <v>3</v>
      </c>
      <c r="E38" s="52" t="s">
        <v>89</v>
      </c>
      <c r="F38" s="52" t="s">
        <v>278</v>
      </c>
      <c r="G38" s="52" t="s">
        <v>314</v>
      </c>
      <c r="H38" s="109" t="s">
        <v>314</v>
      </c>
      <c r="I38" s="77" t="str">
        <f t="shared" si="1"/>
        <v>ANO Girls A</v>
      </c>
      <c r="J38" s="80"/>
    </row>
    <row r="39" spans="1:10" s="58" customFormat="1" hidden="1" x14ac:dyDescent="0.25">
      <c r="A39" s="62" t="str">
        <f t="shared" si="0"/>
        <v>COULON Liora</v>
      </c>
      <c r="B39" s="52" t="str">
        <f>IF($F$267="B competition",H39,IF($F$267="A competition",G39,I39))</f>
        <v>BNO Girls A</v>
      </c>
      <c r="C39" s="81" t="s">
        <v>251</v>
      </c>
      <c r="D39" s="81" t="s">
        <v>17</v>
      </c>
      <c r="E39" s="52" t="s">
        <v>353</v>
      </c>
      <c r="F39" s="52" t="s">
        <v>277</v>
      </c>
      <c r="G39" s="52" t="s">
        <v>316</v>
      </c>
      <c r="H39" s="109" t="s">
        <v>316</v>
      </c>
      <c r="I39" s="77" t="str">
        <f t="shared" si="1"/>
        <v>BNO Girls A</v>
      </c>
      <c r="J39" s="80"/>
    </row>
    <row r="40" spans="1:10" s="58" customFormat="1" hidden="1" x14ac:dyDescent="0.25">
      <c r="A40" s="62" t="str">
        <f t="shared" si="0"/>
        <v>DAINOTTI Aurélie</v>
      </c>
      <c r="B40" s="52" t="str">
        <f>IF($F$267="B competition",H40,IF($F$267="A competition",G40,I40))</f>
        <v>-</v>
      </c>
      <c r="C40" s="81" t="s">
        <v>251</v>
      </c>
      <c r="D40" s="81" t="s">
        <v>5</v>
      </c>
      <c r="E40" s="52" t="s">
        <v>90</v>
      </c>
      <c r="F40" s="52" t="s">
        <v>276</v>
      </c>
      <c r="G40" s="52" t="s">
        <v>40</v>
      </c>
      <c r="H40" s="109" t="s">
        <v>311</v>
      </c>
      <c r="I40" s="77" t="str">
        <f t="shared" si="1"/>
        <v>BNO Girls B</v>
      </c>
      <c r="J40" s="80"/>
    </row>
    <row r="41" spans="1:10" s="58" customFormat="1" hidden="1" x14ac:dyDescent="0.25">
      <c r="A41" s="62" t="str">
        <f t="shared" si="0"/>
        <v>DE BACKER Albane</v>
      </c>
      <c r="B41" s="52" t="str">
        <f>IF($F$267="B competition",H41,IF($F$267="A competition",G41,I41))</f>
        <v>JUN Ladies A</v>
      </c>
      <c r="C41" s="81" t="s">
        <v>251</v>
      </c>
      <c r="D41" s="81" t="s">
        <v>4</v>
      </c>
      <c r="E41" s="52" t="s">
        <v>91</v>
      </c>
      <c r="F41" s="52" t="s">
        <v>275</v>
      </c>
      <c r="G41" s="52" t="s">
        <v>312</v>
      </c>
      <c r="H41" s="109" t="s">
        <v>312</v>
      </c>
      <c r="I41" s="77" t="str">
        <f t="shared" si="1"/>
        <v>JUN Ladies A</v>
      </c>
      <c r="J41" s="80"/>
    </row>
    <row r="42" spans="1:10" s="58" customFormat="1" hidden="1" x14ac:dyDescent="0.25">
      <c r="A42" s="62" t="str">
        <f t="shared" ref="A42" si="5">E42</f>
        <v>DE BACKER Myrthe</v>
      </c>
      <c r="B42" s="52" t="str">
        <f>IF($F$267="B competition",H42,IF($F$267="A competition",G42,I42))</f>
        <v>-</v>
      </c>
      <c r="C42" s="81" t="s">
        <v>251</v>
      </c>
      <c r="D42" s="81" t="s">
        <v>6</v>
      </c>
      <c r="E42" s="52" t="s">
        <v>546</v>
      </c>
      <c r="F42" s="52" t="s">
        <v>241</v>
      </c>
      <c r="G42" s="52" t="s">
        <v>40</v>
      </c>
      <c r="H42" s="109" t="s">
        <v>220</v>
      </c>
      <c r="I42" s="77" t="str">
        <f t="shared" ref="I42" si="6">IF(G42&lt;&gt;"-",G42,H42)</f>
        <v>PRE Girls</v>
      </c>
      <c r="J42" s="80"/>
    </row>
    <row r="43" spans="1:10" s="58" customFormat="1" hidden="1" x14ac:dyDescent="0.25">
      <c r="A43" s="62" t="str">
        <f t="shared" si="0"/>
        <v>DE BOOSER Lore</v>
      </c>
      <c r="B43" s="52" t="str">
        <f>IF($F$267="B competition",H43,IF($F$267="A competition",G43,I43))</f>
        <v>-</v>
      </c>
      <c r="C43" s="81" t="s">
        <v>251</v>
      </c>
      <c r="D43" s="81" t="s">
        <v>45</v>
      </c>
      <c r="E43" s="52" t="s">
        <v>346</v>
      </c>
      <c r="F43" s="52" t="s">
        <v>274</v>
      </c>
      <c r="G43" s="52" t="s">
        <v>40</v>
      </c>
      <c r="H43" s="109" t="s">
        <v>311</v>
      </c>
      <c r="I43" s="77" t="str">
        <f t="shared" si="1"/>
        <v>BNO Girls B</v>
      </c>
      <c r="J43" s="80"/>
    </row>
    <row r="44" spans="1:10" s="58" customFormat="1" hidden="1" x14ac:dyDescent="0.25">
      <c r="A44" s="62" t="str">
        <f t="shared" si="0"/>
        <v>DE BRAUWER Shadé</v>
      </c>
      <c r="B44" s="52" t="str">
        <f>IF($F$267="B competition",H44,IF($F$267="A competition",G44,I44))</f>
        <v>ANO Girls A</v>
      </c>
      <c r="C44" s="81" t="s">
        <v>251</v>
      </c>
      <c r="D44" s="81" t="s">
        <v>4</v>
      </c>
      <c r="E44" s="52" t="s">
        <v>92</v>
      </c>
      <c r="F44" s="52" t="s">
        <v>418</v>
      </c>
      <c r="G44" s="52" t="s">
        <v>314</v>
      </c>
      <c r="H44" s="109" t="s">
        <v>314</v>
      </c>
      <c r="I44" s="77" t="str">
        <f t="shared" si="1"/>
        <v>ANO Girls A</v>
      </c>
      <c r="J44" s="80"/>
    </row>
    <row r="45" spans="1:10" s="58" customFormat="1" hidden="1" x14ac:dyDescent="0.25">
      <c r="A45" s="62" t="str">
        <f>E45</f>
        <v>DE COSTER Tineke</v>
      </c>
      <c r="B45" s="52" t="str">
        <f>IF($F$267="B competition",H45,IF($F$267="A competition",G45,I45))</f>
        <v>JUN Ladies A</v>
      </c>
      <c r="C45" s="81" t="s">
        <v>251</v>
      </c>
      <c r="D45" s="81" t="s">
        <v>47</v>
      </c>
      <c r="E45" s="52" t="s">
        <v>228</v>
      </c>
      <c r="F45" s="52" t="s">
        <v>232</v>
      </c>
      <c r="G45" s="116" t="s">
        <v>312</v>
      </c>
      <c r="H45" s="109" t="s">
        <v>312</v>
      </c>
      <c r="I45" s="77" t="str">
        <f t="shared" si="1"/>
        <v>JUN Ladies A</v>
      </c>
      <c r="J45" s="80"/>
    </row>
    <row r="46" spans="1:10" s="58" customFormat="1" hidden="1" x14ac:dyDescent="0.25">
      <c r="A46" s="62" t="str">
        <f t="shared" si="0"/>
        <v>DE DONCKER Jill</v>
      </c>
      <c r="B46" s="52" t="str">
        <f>IF($F$267="B competition",H46,IF($F$267="A competition",G46,I46))</f>
        <v>-</v>
      </c>
      <c r="C46" s="81" t="s">
        <v>251</v>
      </c>
      <c r="D46" s="81" t="s">
        <v>47</v>
      </c>
      <c r="E46" s="52" t="s">
        <v>381</v>
      </c>
      <c r="F46" s="52" t="s">
        <v>273</v>
      </c>
      <c r="G46" s="52" t="s">
        <v>40</v>
      </c>
      <c r="H46" s="109" t="s">
        <v>323</v>
      </c>
      <c r="I46" s="77" t="str">
        <f t="shared" si="1"/>
        <v>MIN Girls</v>
      </c>
      <c r="J46" s="80"/>
    </row>
    <row r="47" spans="1:10" s="58" customFormat="1" hidden="1" x14ac:dyDescent="0.25">
      <c r="A47" s="62" t="str">
        <f t="shared" si="0"/>
        <v>DE GRAEF Line</v>
      </c>
      <c r="B47" s="52" t="str">
        <f>IF($F$267="B competition",H47,IF($F$267="A competition",G47,I47))</f>
        <v>ANO Girls A</v>
      </c>
      <c r="C47" s="81" t="s">
        <v>251</v>
      </c>
      <c r="D47" s="81" t="s">
        <v>7</v>
      </c>
      <c r="E47" s="52" t="s">
        <v>93</v>
      </c>
      <c r="F47" s="52" t="s">
        <v>272</v>
      </c>
      <c r="G47" s="52" t="s">
        <v>314</v>
      </c>
      <c r="H47" s="109" t="s">
        <v>312</v>
      </c>
      <c r="I47" s="77" t="str">
        <f t="shared" si="1"/>
        <v>ANO Girls A</v>
      </c>
      <c r="J47" s="80"/>
    </row>
    <row r="48" spans="1:10" s="58" customFormat="1" hidden="1" x14ac:dyDescent="0.25">
      <c r="A48" s="62" t="str">
        <f t="shared" si="0"/>
        <v>DE HERDT Elise</v>
      </c>
      <c r="B48" s="52" t="str">
        <f>IF($F$267="B competition",H48,IF($F$267="A competition",G48,I48))</f>
        <v>INO Girls A</v>
      </c>
      <c r="C48" s="81" t="s">
        <v>251</v>
      </c>
      <c r="D48" s="81" t="s">
        <v>3</v>
      </c>
      <c r="E48" s="52" t="s">
        <v>94</v>
      </c>
      <c r="F48" s="52" t="s">
        <v>271</v>
      </c>
      <c r="G48" s="52" t="s">
        <v>310</v>
      </c>
      <c r="H48" s="109" t="s">
        <v>310</v>
      </c>
      <c r="I48" s="77" t="str">
        <f t="shared" si="1"/>
        <v>INO Girls A</v>
      </c>
      <c r="J48" s="80"/>
    </row>
    <row r="49" spans="1:10" s="58" customFormat="1" hidden="1" x14ac:dyDescent="0.25">
      <c r="A49" s="62" t="str">
        <f t="shared" si="0"/>
        <v>DE KONING Ilse</v>
      </c>
      <c r="B49" s="52" t="str">
        <f>IF($F$267="B competition",H49,IF($F$267="A competition",G49,I49))</f>
        <v>-</v>
      </c>
      <c r="C49" s="81" t="s">
        <v>251</v>
      </c>
      <c r="D49" s="81" t="s">
        <v>47</v>
      </c>
      <c r="E49" s="52" t="s">
        <v>382</v>
      </c>
      <c r="F49" s="52" t="s">
        <v>271</v>
      </c>
      <c r="G49" s="52" t="s">
        <v>40</v>
      </c>
      <c r="H49" s="109" t="s">
        <v>323</v>
      </c>
      <c r="I49" s="77" t="str">
        <f t="shared" si="1"/>
        <v>MIN Girls</v>
      </c>
      <c r="J49" s="80"/>
    </row>
    <row r="50" spans="1:10" s="58" customFormat="1" hidden="1" x14ac:dyDescent="0.25">
      <c r="A50" s="62" t="str">
        <f>E50</f>
        <v>DE NIZZA Amy</v>
      </c>
      <c r="B50" s="52" t="str">
        <f>IF($F$267="B competition",H50,IF($F$267="A competition",G50,I50))</f>
        <v>-</v>
      </c>
      <c r="C50" s="81" t="s">
        <v>251</v>
      </c>
      <c r="D50" s="81" t="s">
        <v>2</v>
      </c>
      <c r="E50" s="52" t="s">
        <v>413</v>
      </c>
      <c r="F50" s="52" t="s">
        <v>270</v>
      </c>
      <c r="G50" s="52" t="s">
        <v>40</v>
      </c>
      <c r="H50" s="109" t="s">
        <v>220</v>
      </c>
      <c r="I50" s="77" t="str">
        <f t="shared" si="1"/>
        <v>PRE Girls</v>
      </c>
      <c r="J50" s="80"/>
    </row>
    <row r="51" spans="1:10" s="58" customFormat="1" hidden="1" x14ac:dyDescent="0.25">
      <c r="A51" s="62" t="str">
        <f t="shared" si="0"/>
        <v>DE PEUTER Stien</v>
      </c>
      <c r="B51" s="52" t="str">
        <f>IF($F$267="B competition",H51,IF($F$267="A competition",G51,I51))</f>
        <v>-</v>
      </c>
      <c r="C51" s="81" t="s">
        <v>251</v>
      </c>
      <c r="D51" s="81" t="s">
        <v>47</v>
      </c>
      <c r="E51" s="52" t="s">
        <v>95</v>
      </c>
      <c r="F51" s="52" t="s">
        <v>269</v>
      </c>
      <c r="G51" s="52" t="s">
        <v>40</v>
      </c>
      <c r="H51" s="109" t="s">
        <v>315</v>
      </c>
      <c r="I51" s="77" t="str">
        <f t="shared" si="1"/>
        <v>ANO Girls B</v>
      </c>
      <c r="J51" s="80"/>
    </row>
    <row r="52" spans="1:10" s="58" customFormat="1" hidden="1" x14ac:dyDescent="0.25">
      <c r="A52" s="62" t="str">
        <f t="shared" si="0"/>
        <v>DE RIJCK Gitte</v>
      </c>
      <c r="B52" s="52" t="str">
        <f>IF($F$267="B competition",H52,IF($F$267="A competition",G52,I52))</f>
        <v>-</v>
      </c>
      <c r="C52" s="81" t="s">
        <v>251</v>
      </c>
      <c r="D52" s="81" t="s">
        <v>3</v>
      </c>
      <c r="E52" s="52" t="s">
        <v>96</v>
      </c>
      <c r="F52" s="52" t="s">
        <v>268</v>
      </c>
      <c r="G52" s="52" t="s">
        <v>40</v>
      </c>
      <c r="H52" s="109" t="s">
        <v>313</v>
      </c>
      <c r="I52" s="77" t="str">
        <f t="shared" si="1"/>
        <v>INO Girls B</v>
      </c>
      <c r="J52" s="80"/>
    </row>
    <row r="53" spans="1:10" s="58" customFormat="1" hidden="1" x14ac:dyDescent="0.25">
      <c r="A53" s="62" t="str">
        <f t="shared" si="0"/>
        <v>DE SAEGHER Lisa</v>
      </c>
      <c r="B53" s="52" t="str">
        <f>IF($F$267="B competition",H53,IF($F$267="A competition",G53,I53))</f>
        <v>-</v>
      </c>
      <c r="C53" s="81" t="s">
        <v>251</v>
      </c>
      <c r="D53" s="81" t="s">
        <v>2</v>
      </c>
      <c r="E53" s="52" t="s">
        <v>417</v>
      </c>
      <c r="F53" s="52" t="s">
        <v>242</v>
      </c>
      <c r="G53" s="52" t="s">
        <v>40</v>
      </c>
      <c r="H53" s="109" t="s">
        <v>220</v>
      </c>
      <c r="I53" s="77" t="str">
        <f t="shared" si="1"/>
        <v>PRE Girls</v>
      </c>
      <c r="J53" s="80"/>
    </row>
    <row r="54" spans="1:10" s="58" customFormat="1" hidden="1" x14ac:dyDescent="0.25">
      <c r="A54" s="62" t="str">
        <f t="shared" si="0"/>
        <v>DE SCHEPPER Kaat</v>
      </c>
      <c r="B54" s="52" t="str">
        <f>IF($F$267="B competition",H54,IF($F$267="A competition",G54,I54))</f>
        <v>-</v>
      </c>
      <c r="C54" s="81" t="s">
        <v>251</v>
      </c>
      <c r="D54" s="81" t="s">
        <v>42</v>
      </c>
      <c r="E54" s="52" t="s">
        <v>411</v>
      </c>
      <c r="F54" s="52" t="s">
        <v>267</v>
      </c>
      <c r="G54" s="52" t="s">
        <v>40</v>
      </c>
      <c r="H54" s="109" t="s">
        <v>220</v>
      </c>
      <c r="I54" s="77" t="str">
        <f t="shared" si="1"/>
        <v>PRE Girls</v>
      </c>
      <c r="J54" s="80"/>
    </row>
    <row r="55" spans="1:10" s="58" customFormat="1" hidden="1" x14ac:dyDescent="0.25">
      <c r="A55" s="62" t="str">
        <f t="shared" si="0"/>
        <v>DE SOETE Anouk</v>
      </c>
      <c r="B55" s="52" t="str">
        <f>IF($F$267="B competition",H55,IF($F$267="A competition",G55,I55))</f>
        <v>-</v>
      </c>
      <c r="C55" s="81" t="s">
        <v>251</v>
      </c>
      <c r="D55" s="81" t="s">
        <v>254</v>
      </c>
      <c r="E55" s="52" t="s">
        <v>422</v>
      </c>
      <c r="F55" s="52" t="s">
        <v>266</v>
      </c>
      <c r="G55" s="52" t="s">
        <v>40</v>
      </c>
      <c r="H55" s="109" t="s">
        <v>220</v>
      </c>
      <c r="I55" s="77" t="str">
        <f t="shared" si="1"/>
        <v>PRE Girls</v>
      </c>
      <c r="J55" s="80"/>
    </row>
    <row r="56" spans="1:10" s="58" customFormat="1" hidden="1" x14ac:dyDescent="0.25">
      <c r="A56" s="62" t="str">
        <f t="shared" si="0"/>
        <v>DE VITIS Gloria</v>
      </c>
      <c r="B56" s="52" t="str">
        <f>IF($F$267="B competition",H56,IF($F$267="A competition",G56,I56))</f>
        <v>BNO Girls A</v>
      </c>
      <c r="C56" s="81" t="s">
        <v>251</v>
      </c>
      <c r="D56" s="81" t="s">
        <v>17</v>
      </c>
      <c r="E56" s="52" t="s">
        <v>97</v>
      </c>
      <c r="F56" s="52" t="s">
        <v>224</v>
      </c>
      <c r="G56" s="116" t="s">
        <v>316</v>
      </c>
      <c r="H56" s="109" t="s">
        <v>316</v>
      </c>
      <c r="I56" s="77" t="str">
        <f t="shared" si="1"/>
        <v>BNO Girls A</v>
      </c>
      <c r="J56" s="80"/>
    </row>
    <row r="57" spans="1:10" s="58" customFormat="1" hidden="1" x14ac:dyDescent="0.25">
      <c r="A57" s="62" t="str">
        <f t="shared" si="0"/>
        <v>DE VOS Robbe</v>
      </c>
      <c r="B57" s="52" t="str">
        <f>IF($F$267="B competition",H57,IF($F$267="A competition",G57,I57))</f>
        <v>INO Boys A</v>
      </c>
      <c r="C57" s="81" t="s">
        <v>1</v>
      </c>
      <c r="D57" s="81" t="s">
        <v>8</v>
      </c>
      <c r="E57" s="52" t="s">
        <v>98</v>
      </c>
      <c r="F57" s="52" t="s">
        <v>265</v>
      </c>
      <c r="G57" s="52" t="s">
        <v>321</v>
      </c>
      <c r="H57" s="52" t="s">
        <v>321</v>
      </c>
      <c r="I57" s="77" t="str">
        <f t="shared" si="1"/>
        <v>INO Boys A</v>
      </c>
      <c r="J57" s="80"/>
    </row>
    <row r="58" spans="1:10" s="58" customFormat="1" hidden="1" x14ac:dyDescent="0.25">
      <c r="A58" s="62" t="str">
        <f t="shared" si="0"/>
        <v>DE VROEY Marte</v>
      </c>
      <c r="B58" s="52" t="str">
        <f>IF($F$267="B competition",H58,IF($F$267="A competition",G58,I58))</f>
        <v>-</v>
      </c>
      <c r="C58" s="81" t="s">
        <v>251</v>
      </c>
      <c r="D58" s="81" t="s">
        <v>47</v>
      </c>
      <c r="E58" s="52" t="s">
        <v>99</v>
      </c>
      <c r="F58" s="52" t="s">
        <v>245</v>
      </c>
      <c r="G58" s="52" t="s">
        <v>40</v>
      </c>
      <c r="H58" s="109" t="s">
        <v>221</v>
      </c>
      <c r="I58" s="77" t="str">
        <f t="shared" si="1"/>
        <v>JUN Ladies B</v>
      </c>
      <c r="J58" s="80"/>
    </row>
    <row r="59" spans="1:10" s="58" customFormat="1" hidden="1" x14ac:dyDescent="0.25">
      <c r="A59" s="62" t="str">
        <f t="shared" si="0"/>
        <v>DEBRA Zora</v>
      </c>
      <c r="B59" s="52" t="str">
        <f>IF($F$267="B competition",H59,IF($F$267="A competition",G59,I59))</f>
        <v>-</v>
      </c>
      <c r="C59" s="81" t="s">
        <v>251</v>
      </c>
      <c r="D59" s="81" t="s">
        <v>5</v>
      </c>
      <c r="E59" s="52" t="s">
        <v>100</v>
      </c>
      <c r="F59" s="52" t="s">
        <v>264</v>
      </c>
      <c r="G59" s="52" t="s">
        <v>40</v>
      </c>
      <c r="H59" s="109" t="s">
        <v>311</v>
      </c>
      <c r="I59" s="77" t="str">
        <f t="shared" si="1"/>
        <v>BNO Girls B</v>
      </c>
      <c r="J59" s="80"/>
    </row>
    <row r="60" spans="1:10" s="58" customFormat="1" hidden="1" x14ac:dyDescent="0.25">
      <c r="A60" s="62" t="str">
        <f t="shared" si="0"/>
        <v>DECLERCK Chloë</v>
      </c>
      <c r="B60" s="52" t="str">
        <f>IF($F$267="B competition",H60,IF($F$267="A competition",G60,I60))</f>
        <v>-</v>
      </c>
      <c r="C60" s="81" t="s">
        <v>251</v>
      </c>
      <c r="D60" s="81" t="s">
        <v>3</v>
      </c>
      <c r="E60" s="52" t="s">
        <v>260</v>
      </c>
      <c r="F60" s="52" t="s">
        <v>263</v>
      </c>
      <c r="G60" s="52" t="s">
        <v>40</v>
      </c>
      <c r="H60" s="163" t="s">
        <v>323</v>
      </c>
      <c r="I60" s="77" t="str">
        <f t="shared" si="1"/>
        <v>MIN Girls</v>
      </c>
      <c r="J60" s="80"/>
    </row>
    <row r="61" spans="1:10" s="58" customFormat="1" hidden="1" x14ac:dyDescent="0.25">
      <c r="A61" s="62" t="str">
        <f>E61</f>
        <v>DEFLOOR Hannelore</v>
      </c>
      <c r="B61" s="52" t="str">
        <f>IF($F$267="B competition",H61,IF($F$267="A competition",G61,I61))</f>
        <v>-</v>
      </c>
      <c r="C61" s="81" t="s">
        <v>251</v>
      </c>
      <c r="D61" s="81" t="s">
        <v>42</v>
      </c>
      <c r="E61" s="52" t="s">
        <v>101</v>
      </c>
      <c r="F61" s="52" t="s">
        <v>229</v>
      </c>
      <c r="G61" s="116" t="s">
        <v>40</v>
      </c>
      <c r="H61" s="109" t="s">
        <v>323</v>
      </c>
      <c r="I61" s="77" t="str">
        <f t="shared" si="1"/>
        <v>MIN Girls</v>
      </c>
      <c r="J61" s="80"/>
    </row>
    <row r="62" spans="1:10" s="58" customFormat="1" hidden="1" x14ac:dyDescent="0.25">
      <c r="A62" s="62" t="str">
        <f t="shared" si="0"/>
        <v>DELSARD Kimani</v>
      </c>
      <c r="B62" s="52" t="str">
        <f>IF($F$267="B competition",H62,IF($F$267="A competition",G62,I62))</f>
        <v>-</v>
      </c>
      <c r="C62" s="81" t="s">
        <v>251</v>
      </c>
      <c r="D62" s="81" t="s">
        <v>47</v>
      </c>
      <c r="E62" s="52" t="s">
        <v>102</v>
      </c>
      <c r="F62" s="52" t="s">
        <v>262</v>
      </c>
      <c r="G62" s="52" t="s">
        <v>40</v>
      </c>
      <c r="H62" s="109" t="s">
        <v>313</v>
      </c>
      <c r="I62" s="77" t="str">
        <f t="shared" si="1"/>
        <v>INO Girls B</v>
      </c>
      <c r="J62" s="80"/>
    </row>
    <row r="63" spans="1:10" s="58" customFormat="1" hidden="1" x14ac:dyDescent="0.25">
      <c r="A63" s="62" t="str">
        <f t="shared" si="0"/>
        <v>DEMEYER Marthe</v>
      </c>
      <c r="B63" s="52" t="str">
        <f>IF($F$267="B competition",H63,IF($F$267="A competition",G63,I63))</f>
        <v>JUN Ladies A</v>
      </c>
      <c r="C63" s="81" t="s">
        <v>251</v>
      </c>
      <c r="D63" s="81" t="s">
        <v>47</v>
      </c>
      <c r="E63" s="52" t="s">
        <v>103</v>
      </c>
      <c r="F63" s="52" t="s">
        <v>261</v>
      </c>
      <c r="G63" s="52" t="s">
        <v>312</v>
      </c>
      <c r="H63" s="109" t="s">
        <v>312</v>
      </c>
      <c r="I63" s="77" t="str">
        <f t="shared" si="1"/>
        <v>JUN Ladies A</v>
      </c>
      <c r="J63" s="80"/>
    </row>
    <row r="64" spans="1:10" s="58" customFormat="1" hidden="1" x14ac:dyDescent="0.25">
      <c r="A64" s="62" t="str">
        <f t="shared" si="0"/>
        <v>DENAEIJER Marilyn</v>
      </c>
      <c r="B64" s="52" t="str">
        <f>IF($F$267="B competition",H64,IF($F$267="A competition",G64,I64))</f>
        <v>JUN Ladies A</v>
      </c>
      <c r="C64" s="81" t="s">
        <v>251</v>
      </c>
      <c r="D64" s="81" t="s">
        <v>6</v>
      </c>
      <c r="E64" s="52" t="s">
        <v>104</v>
      </c>
      <c r="F64" s="52" t="s">
        <v>40</v>
      </c>
      <c r="G64" s="52" t="s">
        <v>312</v>
      </c>
      <c r="H64" s="109" t="s">
        <v>312</v>
      </c>
      <c r="I64" s="77" t="str">
        <f t="shared" si="1"/>
        <v>JUN Ladies A</v>
      </c>
      <c r="J64" s="80"/>
    </row>
    <row r="65" spans="1:10" s="58" customFormat="1" hidden="1" x14ac:dyDescent="0.25">
      <c r="A65" s="62" t="str">
        <f t="shared" si="0"/>
        <v>DENAEIJER Maureen</v>
      </c>
      <c r="B65" s="52" t="str">
        <f>IF($F$267="B competition",H65,IF($F$267="A competition",G65,I65))</f>
        <v>JUN Ladies A</v>
      </c>
      <c r="C65" s="81" t="s">
        <v>251</v>
      </c>
      <c r="D65" s="81" t="s">
        <v>6</v>
      </c>
      <c r="E65" s="52" t="s">
        <v>105</v>
      </c>
      <c r="F65" s="52" t="s">
        <v>40</v>
      </c>
      <c r="G65" s="52" t="s">
        <v>312</v>
      </c>
      <c r="H65" s="109" t="s">
        <v>312</v>
      </c>
      <c r="I65" s="77" t="str">
        <f t="shared" si="1"/>
        <v>JUN Ladies A</v>
      </c>
      <c r="J65" s="80"/>
    </row>
    <row r="66" spans="1:10" s="58" customFormat="1" hidden="1" x14ac:dyDescent="0.25">
      <c r="A66" s="62" t="str">
        <f t="shared" si="0"/>
        <v>DEVOS Maud</v>
      </c>
      <c r="B66" s="52" t="str">
        <f>IF($F$267="B competition",H66,IF($F$267="A competition",G66,I66))</f>
        <v>BNO Girls A</v>
      </c>
      <c r="C66" s="81" t="s">
        <v>251</v>
      </c>
      <c r="D66" s="81" t="s">
        <v>6</v>
      </c>
      <c r="E66" s="52" t="s">
        <v>106</v>
      </c>
      <c r="F66" s="52" t="s">
        <v>40</v>
      </c>
      <c r="G66" s="116" t="s">
        <v>316</v>
      </c>
      <c r="H66" s="109" t="s">
        <v>316</v>
      </c>
      <c r="I66" s="77" t="str">
        <f t="shared" si="1"/>
        <v>BNO Girls A</v>
      </c>
      <c r="J66" s="80"/>
    </row>
    <row r="67" spans="1:10" s="58" customFormat="1" hidden="1" x14ac:dyDescent="0.25">
      <c r="A67" s="62" t="str">
        <f t="shared" si="0"/>
        <v>DEWINTER Maaike</v>
      </c>
      <c r="B67" s="52" t="str">
        <f>IF($F$267="B competition",H67,IF($F$267="A competition",G67,I67))</f>
        <v>-</v>
      </c>
      <c r="C67" s="81" t="s">
        <v>251</v>
      </c>
      <c r="D67" s="81" t="s">
        <v>3</v>
      </c>
      <c r="E67" s="52" t="s">
        <v>397</v>
      </c>
      <c r="F67" s="52" t="s">
        <v>40</v>
      </c>
      <c r="G67" s="52" t="s">
        <v>40</v>
      </c>
      <c r="H67" s="109" t="s">
        <v>220</v>
      </c>
      <c r="I67" s="77" t="str">
        <f t="shared" si="1"/>
        <v>PRE Girls</v>
      </c>
      <c r="J67" s="80"/>
    </row>
    <row r="68" spans="1:10" s="58" customFormat="1" hidden="1" x14ac:dyDescent="0.25">
      <c r="A68" s="62" t="str">
        <f t="shared" si="0"/>
        <v>DORTU Céline</v>
      </c>
      <c r="B68" s="52" t="str">
        <f>IF($F$267="B competition",H68,IF($F$267="A competition",G68,I68))</f>
        <v>-</v>
      </c>
      <c r="C68" s="81" t="s">
        <v>251</v>
      </c>
      <c r="D68" s="81" t="s">
        <v>5</v>
      </c>
      <c r="E68" s="52" t="s">
        <v>107</v>
      </c>
      <c r="F68" s="52" t="s">
        <v>40</v>
      </c>
      <c r="G68" s="52" t="s">
        <v>40</v>
      </c>
      <c r="H68" s="109" t="s">
        <v>311</v>
      </c>
      <c r="I68" s="77" t="str">
        <f t="shared" si="1"/>
        <v>BNO Girls B</v>
      </c>
      <c r="J68" s="80"/>
    </row>
    <row r="69" spans="1:10" s="58" customFormat="1" hidden="1" x14ac:dyDescent="0.25">
      <c r="A69" s="62" t="str">
        <f t="shared" si="0"/>
        <v>DRIJKONINGEN Aube-Laure</v>
      </c>
      <c r="B69" s="52" t="str">
        <f>IF($F$267="B competition",H69,IF($F$267="A competition",G69,I69))</f>
        <v>ANO Girls A</v>
      </c>
      <c r="C69" s="81" t="s">
        <v>251</v>
      </c>
      <c r="D69" s="81" t="s">
        <v>2</v>
      </c>
      <c r="E69" s="52" t="s">
        <v>108</v>
      </c>
      <c r="F69" s="52" t="s">
        <v>40</v>
      </c>
      <c r="G69" s="52" t="s">
        <v>314</v>
      </c>
      <c r="H69" s="109" t="s">
        <v>312</v>
      </c>
      <c r="I69" s="77" t="str">
        <f t="shared" si="1"/>
        <v>ANO Girls A</v>
      </c>
      <c r="J69" s="80"/>
    </row>
    <row r="70" spans="1:10" s="58" customFormat="1" hidden="1" x14ac:dyDescent="0.25">
      <c r="A70" s="62" t="str">
        <f t="shared" si="0"/>
        <v>DRIJKONINGEN Alexine</v>
      </c>
      <c r="B70" s="52" t="str">
        <f>IF($F$267="B competition",H70,IF($F$267="A competition",G70,I70))</f>
        <v>-</v>
      </c>
      <c r="C70" s="81" t="s">
        <v>251</v>
      </c>
      <c r="D70" s="81" t="s">
        <v>8</v>
      </c>
      <c r="E70" s="52" t="s">
        <v>376</v>
      </c>
      <c r="F70" s="52" t="s">
        <v>40</v>
      </c>
      <c r="G70" s="52" t="s">
        <v>40</v>
      </c>
      <c r="H70" s="109" t="s">
        <v>220</v>
      </c>
      <c r="I70" s="77" t="str">
        <f t="shared" ref="I70:I141" si="7">IF(G70&lt;&gt;"-",G70,H70)</f>
        <v>PRE Girls</v>
      </c>
      <c r="J70" s="80"/>
    </row>
    <row r="71" spans="1:10" s="58" customFormat="1" hidden="1" x14ac:dyDescent="0.25">
      <c r="A71" s="62" t="str">
        <f>E71</f>
        <v>DU RANG Keara</v>
      </c>
      <c r="B71" s="52" t="str">
        <f>IF($F$267="B competition",H71,IF($F$267="A competition",G71,I71))</f>
        <v>INO Girls A</v>
      </c>
      <c r="C71" s="81" t="s">
        <v>251</v>
      </c>
      <c r="D71" s="81" t="s">
        <v>6</v>
      </c>
      <c r="E71" s="52" t="s">
        <v>109</v>
      </c>
      <c r="F71" s="52" t="s">
        <v>40</v>
      </c>
      <c r="G71" s="116" t="s">
        <v>310</v>
      </c>
      <c r="H71" s="109" t="s">
        <v>310</v>
      </c>
      <c r="I71" s="77" t="str">
        <f t="shared" si="7"/>
        <v>INO Girls A</v>
      </c>
      <c r="J71" s="80"/>
    </row>
    <row r="72" spans="1:10" s="58" customFormat="1" hidden="1" x14ac:dyDescent="0.25">
      <c r="A72" s="62" t="str">
        <f t="shared" si="0"/>
        <v>EL HUSSEINI Mariam</v>
      </c>
      <c r="B72" s="52" t="str">
        <f>IF($F$267="B competition",H72,IF($F$267="A competition",G72,I72))</f>
        <v>ANO Girls A</v>
      </c>
      <c r="C72" s="81" t="s">
        <v>251</v>
      </c>
      <c r="D72" s="81" t="s">
        <v>7</v>
      </c>
      <c r="E72" s="52" t="s">
        <v>110</v>
      </c>
      <c r="F72" s="52" t="s">
        <v>40</v>
      </c>
      <c r="G72" s="52" t="s">
        <v>314</v>
      </c>
      <c r="H72" s="109" t="s">
        <v>312</v>
      </c>
      <c r="I72" s="77" t="str">
        <f t="shared" si="7"/>
        <v>ANO Girls A</v>
      </c>
      <c r="J72" s="80"/>
    </row>
    <row r="73" spans="1:10" s="58" customFormat="1" hidden="1" x14ac:dyDescent="0.25">
      <c r="A73" s="62" t="str">
        <f t="shared" si="0"/>
        <v>FAUCONNIER Norah</v>
      </c>
      <c r="B73" s="52" t="str">
        <f>IF($F$267="B competition",H73,IF($F$267="A competition",G73,I73))</f>
        <v>BNO Girls A</v>
      </c>
      <c r="C73" s="81" t="s">
        <v>251</v>
      </c>
      <c r="D73" s="81" t="s">
        <v>45</v>
      </c>
      <c r="E73" s="52" t="s">
        <v>111</v>
      </c>
      <c r="F73" s="52" t="s">
        <v>40</v>
      </c>
      <c r="G73" s="52" t="s">
        <v>316</v>
      </c>
      <c r="H73" s="109" t="s">
        <v>316</v>
      </c>
      <c r="I73" s="77" t="str">
        <f t="shared" si="7"/>
        <v>BNO Girls A</v>
      </c>
      <c r="J73" s="80"/>
    </row>
    <row r="74" spans="1:10" s="58" customFormat="1" hidden="1" x14ac:dyDescent="0.25">
      <c r="A74" s="62" t="str">
        <f t="shared" si="0"/>
        <v>FEITZ Miroslav</v>
      </c>
      <c r="B74" s="52" t="str">
        <f>IF($F$267="B competition",H74,IF($F$267="A competition",G74,I74))</f>
        <v>INO Boys A</v>
      </c>
      <c r="C74" s="81" t="s">
        <v>1</v>
      </c>
      <c r="D74" s="81" t="s">
        <v>2</v>
      </c>
      <c r="E74" s="52" t="s">
        <v>112</v>
      </c>
      <c r="F74" s="52" t="s">
        <v>40</v>
      </c>
      <c r="G74" s="52" t="s">
        <v>321</v>
      </c>
      <c r="H74" s="109" t="s">
        <v>321</v>
      </c>
      <c r="I74" s="77" t="str">
        <f t="shared" si="7"/>
        <v>INO Boys A</v>
      </c>
      <c r="J74" s="80"/>
    </row>
    <row r="75" spans="1:10" s="58" customFormat="1" hidden="1" x14ac:dyDescent="0.25">
      <c r="A75" s="62" t="str">
        <f>E75</f>
        <v>FEITZ Yann</v>
      </c>
      <c r="B75" s="52" t="str">
        <f>IF($F$267="B competition",H75,IF($F$267="A competition",G75,I75))</f>
        <v>BNO Boys A</v>
      </c>
      <c r="C75" s="81" t="s">
        <v>1</v>
      </c>
      <c r="D75" s="81" t="s">
        <v>2</v>
      </c>
      <c r="E75" s="52" t="s">
        <v>113</v>
      </c>
      <c r="F75" s="52" t="s">
        <v>40</v>
      </c>
      <c r="G75" s="162" t="s">
        <v>320</v>
      </c>
      <c r="H75" s="163" t="s">
        <v>320</v>
      </c>
      <c r="I75" s="77" t="str">
        <f t="shared" si="7"/>
        <v>BNO Boys A</v>
      </c>
      <c r="J75" s="80"/>
    </row>
    <row r="76" spans="1:10" s="58" customFormat="1" hidden="1" x14ac:dyDescent="0.25">
      <c r="A76" s="62" t="str">
        <f t="shared" si="0"/>
        <v>FERKET Seven Magdalena</v>
      </c>
      <c r="B76" s="52" t="str">
        <f>IF($F$267="B competition",H76,IF($F$267="A competition",G76,I76))</f>
        <v>-</v>
      </c>
      <c r="C76" s="81" t="s">
        <v>251</v>
      </c>
      <c r="D76" s="81" t="s">
        <v>3</v>
      </c>
      <c r="E76" s="52" t="s">
        <v>354</v>
      </c>
      <c r="F76" s="52" t="s">
        <v>40</v>
      </c>
      <c r="G76" s="52" t="s">
        <v>40</v>
      </c>
      <c r="H76" s="109" t="s">
        <v>323</v>
      </c>
      <c r="I76" s="77" t="str">
        <f t="shared" si="7"/>
        <v>MIN Girls</v>
      </c>
      <c r="J76" s="80"/>
    </row>
    <row r="77" spans="1:10" s="58" customFormat="1" hidden="1" x14ac:dyDescent="0.25">
      <c r="A77" s="62" t="str">
        <f t="shared" si="0"/>
        <v>FERRÉ Camille</v>
      </c>
      <c r="B77" s="52" t="str">
        <f>IF($F$267="B competition",H77,IF($F$267="A competition",G77,I77))</f>
        <v>-</v>
      </c>
      <c r="C77" s="81" t="s">
        <v>251</v>
      </c>
      <c r="D77" s="81" t="s">
        <v>6</v>
      </c>
      <c r="E77" s="136" t="s">
        <v>558</v>
      </c>
      <c r="F77" s="52" t="s">
        <v>40</v>
      </c>
      <c r="G77" s="52" t="s">
        <v>40</v>
      </c>
      <c r="H77" s="163" t="s">
        <v>220</v>
      </c>
      <c r="I77" s="77" t="str">
        <f t="shared" si="7"/>
        <v>PRE Girls</v>
      </c>
      <c r="J77" s="80"/>
    </row>
    <row r="78" spans="1:10" s="58" customFormat="1" hidden="1" x14ac:dyDescent="0.25">
      <c r="A78" s="62" t="str">
        <f>E78</f>
        <v>FEUMETIO Jeanne-Ange</v>
      </c>
      <c r="B78" s="52" t="str">
        <f>IF($F$267="B competition",H78,IF($F$267="A competition",G78,I78))</f>
        <v>-</v>
      </c>
      <c r="C78" s="81" t="s">
        <v>251</v>
      </c>
      <c r="D78" s="81" t="s">
        <v>5</v>
      </c>
      <c r="E78" s="52" t="s">
        <v>398</v>
      </c>
      <c r="F78" s="52" t="s">
        <v>40</v>
      </c>
      <c r="G78" s="116" t="s">
        <v>40</v>
      </c>
      <c r="H78" s="109" t="s">
        <v>220</v>
      </c>
      <c r="I78" s="77" t="str">
        <f t="shared" si="7"/>
        <v>PRE Girls</v>
      </c>
      <c r="J78" s="80"/>
    </row>
    <row r="79" spans="1:10" s="58" customFormat="1" hidden="1" x14ac:dyDescent="0.25">
      <c r="A79" s="62" t="str">
        <f>E79</f>
        <v>FLAMING Becky</v>
      </c>
      <c r="B79" s="52" t="str">
        <f>IF($F$267="B competition",H79,IF($F$267="A competition",G79,I79))</f>
        <v>-</v>
      </c>
      <c r="C79" s="81" t="s">
        <v>251</v>
      </c>
      <c r="D79" s="81" t="s">
        <v>2</v>
      </c>
      <c r="E79" s="52" t="s">
        <v>114</v>
      </c>
      <c r="F79" s="52" t="s">
        <v>40</v>
      </c>
      <c r="G79" s="52" t="s">
        <v>40</v>
      </c>
      <c r="H79" s="109" t="s">
        <v>311</v>
      </c>
      <c r="I79" s="77" t="str">
        <f t="shared" si="7"/>
        <v>BNO Girls B</v>
      </c>
      <c r="J79" s="80"/>
    </row>
    <row r="80" spans="1:10" s="58" customFormat="1" hidden="1" x14ac:dyDescent="0.25">
      <c r="A80" s="62" t="str">
        <f t="shared" si="0"/>
        <v>FOULON Anaïs</v>
      </c>
      <c r="B80" s="52" t="str">
        <f>IF($F$267="B competition",H80,IF($F$267="A competition",G80,I80))</f>
        <v>ANO Girls A</v>
      </c>
      <c r="C80" s="81" t="s">
        <v>251</v>
      </c>
      <c r="D80" s="81" t="s">
        <v>5</v>
      </c>
      <c r="E80" s="52" t="s">
        <v>115</v>
      </c>
      <c r="F80" s="52" t="s">
        <v>40</v>
      </c>
      <c r="G80" s="52" t="s">
        <v>314</v>
      </c>
      <c r="H80" s="109" t="s">
        <v>314</v>
      </c>
      <c r="I80" s="77" t="str">
        <f t="shared" si="7"/>
        <v>ANO Girls A</v>
      </c>
      <c r="J80" s="80"/>
    </row>
    <row r="81" spans="1:10" s="58" customFormat="1" hidden="1" x14ac:dyDescent="0.25">
      <c r="A81" s="62" t="str">
        <f t="shared" si="0"/>
        <v>FREDERICKX Marthe</v>
      </c>
      <c r="B81" s="52" t="str">
        <f>IF($F$267="B competition",H81,IF($F$267="A competition",G81,I81))</f>
        <v>-</v>
      </c>
      <c r="C81" s="81" t="s">
        <v>251</v>
      </c>
      <c r="D81" s="81" t="s">
        <v>3</v>
      </c>
      <c r="E81" s="52" t="s">
        <v>399</v>
      </c>
      <c r="F81" s="52" t="s">
        <v>40</v>
      </c>
      <c r="G81" s="52" t="s">
        <v>40</v>
      </c>
      <c r="H81" s="163" t="s">
        <v>323</v>
      </c>
      <c r="I81" s="77" t="str">
        <f t="shared" si="7"/>
        <v>MIN Girls</v>
      </c>
      <c r="J81" s="80"/>
    </row>
    <row r="82" spans="1:10" s="58" customFormat="1" hidden="1" x14ac:dyDescent="0.25">
      <c r="A82" s="62" t="str">
        <f t="shared" si="0"/>
        <v>GABRIEL Anaïs</v>
      </c>
      <c r="B82" s="52" t="str">
        <f>IF($F$267="B competition",H82,IF($F$267="A competition",G82,I82))</f>
        <v>BNO Girls A</v>
      </c>
      <c r="C82" s="81" t="s">
        <v>251</v>
      </c>
      <c r="D82" s="81" t="s">
        <v>6</v>
      </c>
      <c r="E82" s="52" t="s">
        <v>259</v>
      </c>
      <c r="F82" s="52" t="s">
        <v>40</v>
      </c>
      <c r="G82" s="52" t="s">
        <v>316</v>
      </c>
      <c r="H82" s="109" t="s">
        <v>316</v>
      </c>
      <c r="I82" s="77" t="str">
        <f t="shared" si="7"/>
        <v>BNO Girls A</v>
      </c>
      <c r="J82" s="80"/>
    </row>
    <row r="83" spans="1:10" s="58" customFormat="1" hidden="1" x14ac:dyDescent="0.25">
      <c r="A83" s="62" t="str">
        <f t="shared" si="0"/>
        <v>GABRIEL Leander</v>
      </c>
      <c r="B83" s="52" t="str">
        <f>IF($F$267="B competition",H83,IF($F$267="A competition",G83,I83))</f>
        <v>-</v>
      </c>
      <c r="C83" s="81" t="s">
        <v>1</v>
      </c>
      <c r="D83" s="81" t="s">
        <v>6</v>
      </c>
      <c r="E83" s="52" t="s">
        <v>258</v>
      </c>
      <c r="F83" s="52" t="s">
        <v>40</v>
      </c>
      <c r="G83" s="52" t="s">
        <v>40</v>
      </c>
      <c r="H83" s="109" t="s">
        <v>317</v>
      </c>
      <c r="I83" s="77" t="str">
        <f t="shared" si="7"/>
        <v>MIN Boys</v>
      </c>
      <c r="J83" s="80"/>
    </row>
    <row r="84" spans="1:10" s="58" customFormat="1" hidden="1" x14ac:dyDescent="0.25">
      <c r="A84" s="62" t="str">
        <f t="shared" si="0"/>
        <v>GABRIELS Minka</v>
      </c>
      <c r="B84" s="52" t="str">
        <f>IF($F$267="B competition",H84,IF($F$267="A competition",G84,I84))</f>
        <v>BNO Girls A</v>
      </c>
      <c r="C84" s="81" t="s">
        <v>251</v>
      </c>
      <c r="D84" s="81" t="s">
        <v>42</v>
      </c>
      <c r="E84" s="52" t="s">
        <v>235</v>
      </c>
      <c r="F84" s="52" t="s">
        <v>40</v>
      </c>
      <c r="G84" s="52" t="s">
        <v>316</v>
      </c>
      <c r="H84" s="109" t="s">
        <v>316</v>
      </c>
      <c r="I84" s="77" t="str">
        <f t="shared" si="7"/>
        <v>BNO Girls A</v>
      </c>
      <c r="J84" s="80"/>
    </row>
    <row r="85" spans="1:10" s="58" customFormat="1" hidden="1" x14ac:dyDescent="0.25">
      <c r="A85" s="62" t="str">
        <f t="shared" si="0"/>
        <v>GEERS Edra</v>
      </c>
      <c r="B85" s="52" t="str">
        <f>IF($F$267="B competition",H85,IF($F$267="A competition",G85,I85))</f>
        <v>ANO Girls A</v>
      </c>
      <c r="C85" s="81" t="s">
        <v>251</v>
      </c>
      <c r="D85" s="81" t="s">
        <v>47</v>
      </c>
      <c r="E85" s="52" t="s">
        <v>116</v>
      </c>
      <c r="F85" s="52" t="s">
        <v>40</v>
      </c>
      <c r="G85" s="52" t="s">
        <v>314</v>
      </c>
      <c r="H85" s="109" t="s">
        <v>314</v>
      </c>
      <c r="I85" s="77" t="str">
        <f t="shared" si="7"/>
        <v>ANO Girls A</v>
      </c>
      <c r="J85" s="80"/>
    </row>
    <row r="86" spans="1:10" s="58" customFormat="1" hidden="1" x14ac:dyDescent="0.25">
      <c r="A86" s="62" t="str">
        <f t="shared" si="0"/>
        <v>GENIETS Astrid</v>
      </c>
      <c r="B86" s="52" t="str">
        <f>IF($F$267="B competition",H86,IF($F$267="A competition",G86,I86))</f>
        <v>INO Girls A</v>
      </c>
      <c r="C86" s="81" t="s">
        <v>251</v>
      </c>
      <c r="D86" s="81" t="s">
        <v>4</v>
      </c>
      <c r="E86" s="52" t="s">
        <v>117</v>
      </c>
      <c r="F86" s="52" t="s">
        <v>40</v>
      </c>
      <c r="G86" s="52" t="s">
        <v>310</v>
      </c>
      <c r="H86" s="109" t="s">
        <v>310</v>
      </c>
      <c r="I86" s="77" t="str">
        <f t="shared" si="7"/>
        <v>INO Girls A</v>
      </c>
      <c r="J86" s="80"/>
    </row>
    <row r="87" spans="1:10" s="58" customFormat="1" hidden="1" x14ac:dyDescent="0.25">
      <c r="A87" s="62" t="str">
        <f t="shared" si="0"/>
        <v>GENIETS Maite</v>
      </c>
      <c r="B87" s="52" t="str">
        <f>IF($F$267="B competition",H87,IF($F$267="A competition",G87,I87))</f>
        <v>-</v>
      </c>
      <c r="C87" s="81" t="s">
        <v>251</v>
      </c>
      <c r="D87" s="81" t="s">
        <v>4</v>
      </c>
      <c r="E87" s="52" t="s">
        <v>118</v>
      </c>
      <c r="F87" s="52" t="s">
        <v>40</v>
      </c>
      <c r="G87" s="52" t="s">
        <v>40</v>
      </c>
      <c r="H87" s="109" t="s">
        <v>313</v>
      </c>
      <c r="I87" s="77" t="str">
        <f t="shared" si="7"/>
        <v>INO Girls B</v>
      </c>
      <c r="J87" s="80"/>
    </row>
    <row r="88" spans="1:10" s="58" customFormat="1" hidden="1" x14ac:dyDescent="0.25">
      <c r="A88" s="62" t="str">
        <f t="shared" ref="A88" si="8">E88</f>
        <v>GENIETS Rani</v>
      </c>
      <c r="B88" s="52" t="str">
        <f>IF($F$267="B competition",H88,IF($F$267="A competition",G88,I88))</f>
        <v>-</v>
      </c>
      <c r="C88" s="81" t="s">
        <v>251</v>
      </c>
      <c r="D88" s="81" t="s">
        <v>4</v>
      </c>
      <c r="E88" s="136" t="s">
        <v>548</v>
      </c>
      <c r="F88" s="52" t="s">
        <v>40</v>
      </c>
      <c r="G88" s="52" t="s">
        <v>40</v>
      </c>
      <c r="H88" s="163" t="s">
        <v>220</v>
      </c>
      <c r="I88" s="77" t="str">
        <f t="shared" ref="I88" si="9">IF(G88&lt;&gt;"-",G88,H88)</f>
        <v>PRE Girls</v>
      </c>
      <c r="J88" s="80"/>
    </row>
    <row r="89" spans="1:10" s="58" customFormat="1" hidden="1" x14ac:dyDescent="0.25">
      <c r="A89" s="62" t="str">
        <f t="shared" ref="A89" si="10">E89</f>
        <v>GHYS Anaïs</v>
      </c>
      <c r="B89" s="52" t="str">
        <f>IF($F$267="B competition",H89,IF($F$267="A competition",G89,I89))</f>
        <v>-</v>
      </c>
      <c r="C89" s="81" t="s">
        <v>251</v>
      </c>
      <c r="D89" s="81" t="s">
        <v>5</v>
      </c>
      <c r="E89" s="136" t="s">
        <v>561</v>
      </c>
      <c r="F89" s="52" t="s">
        <v>40</v>
      </c>
      <c r="G89" s="52" t="s">
        <v>40</v>
      </c>
      <c r="H89" s="163" t="s">
        <v>220</v>
      </c>
      <c r="I89" s="77" t="str">
        <f t="shared" ref="I89" si="11">IF(G89&lt;&gt;"-",G89,H89)</f>
        <v>PRE Girls</v>
      </c>
      <c r="J89" s="80"/>
    </row>
    <row r="90" spans="1:10" s="58" customFormat="1" hidden="1" x14ac:dyDescent="0.25">
      <c r="A90" s="62" t="str">
        <f t="shared" ref="A90" si="12">E90</f>
        <v>GHYS Charlotte</v>
      </c>
      <c r="B90" s="52" t="str">
        <f>IF($F$267="B competition",H90,IF($F$267="A competition",G90,I90))</f>
        <v>-</v>
      </c>
      <c r="C90" s="81" t="s">
        <v>251</v>
      </c>
      <c r="D90" s="81" t="s">
        <v>2</v>
      </c>
      <c r="E90" s="52" t="s">
        <v>440</v>
      </c>
      <c r="F90" s="52" t="s">
        <v>40</v>
      </c>
      <c r="G90" s="52" t="s">
        <v>40</v>
      </c>
      <c r="H90" s="109" t="s">
        <v>220</v>
      </c>
      <c r="I90" s="77" t="str">
        <f t="shared" si="7"/>
        <v>PRE Girls</v>
      </c>
      <c r="J90" s="80"/>
    </row>
    <row r="91" spans="1:10" s="58" customFormat="1" hidden="1" x14ac:dyDescent="0.25">
      <c r="A91" s="62" t="str">
        <f t="shared" si="0"/>
        <v>GODA Noa</v>
      </c>
      <c r="B91" s="52" t="str">
        <f>IF($F$267="B competition",H91,IF($F$267="A competition",G91,I91))</f>
        <v>-</v>
      </c>
      <c r="C91" s="81" t="s">
        <v>251</v>
      </c>
      <c r="D91" s="81" t="s">
        <v>45</v>
      </c>
      <c r="E91" s="52" t="s">
        <v>119</v>
      </c>
      <c r="F91" s="52" t="s">
        <v>40</v>
      </c>
      <c r="G91" s="52" t="s">
        <v>40</v>
      </c>
      <c r="H91" s="109" t="s">
        <v>313</v>
      </c>
      <c r="I91" s="77" t="str">
        <f t="shared" si="7"/>
        <v>INO Girls B</v>
      </c>
      <c r="J91" s="80"/>
    </row>
    <row r="92" spans="1:10" s="58" customFormat="1" hidden="1" x14ac:dyDescent="0.25">
      <c r="A92" s="62" t="str">
        <f t="shared" si="0"/>
        <v>GONZE Julie</v>
      </c>
      <c r="B92" s="52" t="str">
        <f>IF($F$267="B competition",H92,IF($F$267="A competition",G92,I92))</f>
        <v>-</v>
      </c>
      <c r="C92" s="81" t="s">
        <v>251</v>
      </c>
      <c r="D92" s="81" t="s">
        <v>8</v>
      </c>
      <c r="E92" s="52" t="s">
        <v>120</v>
      </c>
      <c r="F92" s="52" t="s">
        <v>40</v>
      </c>
      <c r="G92" s="52" t="s">
        <v>40</v>
      </c>
      <c r="H92" s="109" t="s">
        <v>311</v>
      </c>
      <c r="I92" s="77" t="str">
        <f t="shared" si="7"/>
        <v>BNO Girls B</v>
      </c>
      <c r="J92" s="80"/>
    </row>
    <row r="93" spans="1:10" s="58" customFormat="1" hidden="1" x14ac:dyDescent="0.25">
      <c r="A93" s="62" t="str">
        <f t="shared" ref="A93" si="13">E93</f>
        <v>GOOSSENS Phebe</v>
      </c>
      <c r="B93" s="52" t="str">
        <f>IF($F$267="B competition",H93,IF($F$267="A competition",G93,I93))</f>
        <v>-</v>
      </c>
      <c r="C93" s="81" t="s">
        <v>251</v>
      </c>
      <c r="D93" s="81" t="s">
        <v>3</v>
      </c>
      <c r="E93" s="136" t="s">
        <v>553</v>
      </c>
      <c r="F93" s="52" t="s">
        <v>40</v>
      </c>
      <c r="G93" s="52" t="s">
        <v>40</v>
      </c>
      <c r="H93" s="163" t="s">
        <v>220</v>
      </c>
      <c r="I93" s="77" t="str">
        <f t="shared" si="7"/>
        <v>PRE Girls</v>
      </c>
      <c r="J93" s="80"/>
    </row>
    <row r="94" spans="1:10" s="58" customFormat="1" hidden="1" x14ac:dyDescent="0.25">
      <c r="A94" s="62" t="str">
        <f t="shared" si="0"/>
        <v>GORIS Maaike</v>
      </c>
      <c r="B94" s="52" t="str">
        <f>IF($F$267="B competition",H94,IF($F$267="A competition",G94,I94))</f>
        <v>-</v>
      </c>
      <c r="C94" s="81" t="s">
        <v>251</v>
      </c>
      <c r="D94" s="81" t="s">
        <v>42</v>
      </c>
      <c r="E94" s="52" t="s">
        <v>121</v>
      </c>
      <c r="F94" s="52" t="s">
        <v>40</v>
      </c>
      <c r="G94" s="52" t="s">
        <v>40</v>
      </c>
      <c r="H94" s="109" t="s">
        <v>313</v>
      </c>
      <c r="I94" s="77" t="str">
        <f t="shared" si="7"/>
        <v>INO Girls B</v>
      </c>
      <c r="J94" s="80"/>
    </row>
    <row r="95" spans="1:10" s="58" customFormat="1" hidden="1" x14ac:dyDescent="0.25">
      <c r="A95" s="62" t="str">
        <f t="shared" ref="A95:A181" si="14">E95</f>
        <v>GOVERS Gilles</v>
      </c>
      <c r="B95" s="52" t="str">
        <f>IF($F$267="B competition",H95,IF($F$267="A competition",G95,I95))</f>
        <v>-</v>
      </c>
      <c r="C95" s="81" t="s">
        <v>1</v>
      </c>
      <c r="D95" s="81" t="s">
        <v>47</v>
      </c>
      <c r="E95" s="52" t="s">
        <v>122</v>
      </c>
      <c r="F95" s="52" t="s">
        <v>40</v>
      </c>
      <c r="G95" s="52" t="s">
        <v>40</v>
      </c>
      <c r="H95" s="109" t="s">
        <v>317</v>
      </c>
      <c r="I95" s="77" t="str">
        <f t="shared" si="7"/>
        <v>MIN Boys</v>
      </c>
      <c r="J95" s="80"/>
    </row>
    <row r="96" spans="1:10" s="58" customFormat="1" hidden="1" x14ac:dyDescent="0.25">
      <c r="A96" s="62" t="str">
        <f t="shared" si="14"/>
        <v>GOYVAERTS Sylke</v>
      </c>
      <c r="B96" s="52" t="str">
        <f>IF($F$267="B competition",H96,IF($F$267="A competition",G96,I96))</f>
        <v>-</v>
      </c>
      <c r="C96" s="81" t="s">
        <v>251</v>
      </c>
      <c r="D96" s="81" t="s">
        <v>31</v>
      </c>
      <c r="E96" s="52" t="s">
        <v>123</v>
      </c>
      <c r="F96" s="52" t="s">
        <v>40</v>
      </c>
      <c r="G96" s="52" t="s">
        <v>40</v>
      </c>
      <c r="H96" s="109" t="s">
        <v>323</v>
      </c>
      <c r="I96" s="77" t="str">
        <f t="shared" si="7"/>
        <v>MIN Girls</v>
      </c>
      <c r="J96" s="80"/>
    </row>
    <row r="97" spans="1:10" s="58" customFormat="1" hidden="1" x14ac:dyDescent="0.25">
      <c r="A97" s="62" t="str">
        <f t="shared" si="14"/>
        <v>GRYZLO Nina</v>
      </c>
      <c r="B97" s="52" t="str">
        <f>IF($F$267="B competition",H97,IF($F$267="A competition",G97,I97))</f>
        <v>-</v>
      </c>
      <c r="C97" s="81" t="s">
        <v>251</v>
      </c>
      <c r="D97" s="81" t="s">
        <v>47</v>
      </c>
      <c r="E97" s="52" t="s">
        <v>124</v>
      </c>
      <c r="F97" s="52" t="s">
        <v>40</v>
      </c>
      <c r="G97" s="52" t="s">
        <v>40</v>
      </c>
      <c r="H97" s="109" t="s">
        <v>323</v>
      </c>
      <c r="I97" s="77" t="str">
        <f t="shared" si="7"/>
        <v>MIN Girls</v>
      </c>
      <c r="J97" s="80"/>
    </row>
    <row r="98" spans="1:10" s="58" customFormat="1" hidden="1" x14ac:dyDescent="0.25">
      <c r="A98" s="62" t="str">
        <f>E98</f>
        <v>GYSEMANS Yinthe</v>
      </c>
      <c r="B98" s="52" t="str">
        <f>IF($F$267="B competition",H98,IF($F$267="A competition",G98,I98))</f>
        <v>-</v>
      </c>
      <c r="C98" s="81" t="s">
        <v>251</v>
      </c>
      <c r="D98" s="81" t="s">
        <v>3</v>
      </c>
      <c r="E98" s="52" t="s">
        <v>400</v>
      </c>
      <c r="F98" s="52" t="s">
        <v>40</v>
      </c>
      <c r="G98" s="116" t="s">
        <v>40</v>
      </c>
      <c r="H98" s="109" t="s">
        <v>220</v>
      </c>
      <c r="I98" s="77" t="str">
        <f t="shared" si="7"/>
        <v>PRE Girls</v>
      </c>
      <c r="J98" s="80"/>
    </row>
    <row r="99" spans="1:10" s="58" customFormat="1" hidden="1" x14ac:dyDescent="0.25">
      <c r="A99" s="62" t="str">
        <f t="shared" si="14"/>
        <v>HABETS Maité</v>
      </c>
      <c r="B99" s="52" t="str">
        <f>IF($F$267="B competition",H99,IF($F$267="A competition",G99,I99))</f>
        <v>-</v>
      </c>
      <c r="C99" s="81" t="s">
        <v>251</v>
      </c>
      <c r="D99" s="81" t="s">
        <v>3</v>
      </c>
      <c r="E99" s="52" t="s">
        <v>125</v>
      </c>
      <c r="F99" s="52" t="s">
        <v>40</v>
      </c>
      <c r="G99" s="52" t="s">
        <v>40</v>
      </c>
      <c r="H99" s="109" t="s">
        <v>221</v>
      </c>
      <c r="I99" s="77" t="str">
        <f t="shared" si="7"/>
        <v>JUN Ladies B</v>
      </c>
      <c r="J99" s="80"/>
    </row>
    <row r="100" spans="1:10" s="58" customFormat="1" hidden="1" x14ac:dyDescent="0.25">
      <c r="A100" s="62" t="str">
        <f t="shared" si="14"/>
        <v>HAMAYS Maé</v>
      </c>
      <c r="B100" s="52" t="str">
        <f>IF($F$267="B competition",H100,IF($F$267="A competition",G100,I100))</f>
        <v>-</v>
      </c>
      <c r="C100" s="81" t="s">
        <v>251</v>
      </c>
      <c r="D100" s="81" t="s">
        <v>6</v>
      </c>
      <c r="E100" s="52" t="s">
        <v>126</v>
      </c>
      <c r="F100" s="52" t="s">
        <v>40</v>
      </c>
      <c r="G100" s="52" t="s">
        <v>40</v>
      </c>
      <c r="H100" s="109" t="s">
        <v>311</v>
      </c>
      <c r="I100" s="77" t="str">
        <f t="shared" si="7"/>
        <v>BNO Girls B</v>
      </c>
      <c r="J100" s="80"/>
    </row>
    <row r="101" spans="1:10" s="58" customFormat="1" hidden="1" x14ac:dyDescent="0.25">
      <c r="A101" s="62" t="str">
        <f t="shared" si="14"/>
        <v>HEINEN Laura</v>
      </c>
      <c r="B101" s="52" t="str">
        <f>IF($F$267="B competition",H101,IF($F$267="A competition",G101,I101))</f>
        <v>ANO Girls A</v>
      </c>
      <c r="C101" s="81" t="s">
        <v>251</v>
      </c>
      <c r="D101" s="81" t="s">
        <v>5</v>
      </c>
      <c r="E101" s="52" t="s">
        <v>127</v>
      </c>
      <c r="F101" s="52" t="s">
        <v>40</v>
      </c>
      <c r="G101" s="52" t="s">
        <v>314</v>
      </c>
      <c r="H101" s="109" t="s">
        <v>314</v>
      </c>
      <c r="I101" s="77" t="str">
        <f t="shared" si="7"/>
        <v>ANO Girls A</v>
      </c>
      <c r="J101" s="80"/>
    </row>
    <row r="102" spans="1:10" s="58" customFormat="1" hidden="1" x14ac:dyDescent="0.25">
      <c r="A102" s="62" t="str">
        <f t="shared" si="14"/>
        <v>HENDRICKX Loena</v>
      </c>
      <c r="B102" s="52" t="str">
        <f>IF($F$267="B competition",H102,IF($F$267="A competition",G102,I102))</f>
        <v>SEN Ladies A</v>
      </c>
      <c r="C102" s="81" t="s">
        <v>251</v>
      </c>
      <c r="D102" s="81" t="s">
        <v>8</v>
      </c>
      <c r="E102" s="52" t="s">
        <v>128</v>
      </c>
      <c r="F102" s="52" t="s">
        <v>40</v>
      </c>
      <c r="G102" s="52" t="s">
        <v>325</v>
      </c>
      <c r="H102" s="109" t="s">
        <v>325</v>
      </c>
      <c r="I102" s="77" t="str">
        <f t="shared" si="7"/>
        <v>SEN Ladies A</v>
      </c>
      <c r="J102" s="80"/>
    </row>
    <row r="103" spans="1:10" s="58" customFormat="1" hidden="1" x14ac:dyDescent="0.25">
      <c r="A103" s="62" t="str">
        <f t="shared" si="14"/>
        <v>HENDRICKX Stephanie</v>
      </c>
      <c r="B103" s="52" t="str">
        <f>IF($F$267="B competition",H103,IF($F$267="A competition",G103,I103))</f>
        <v>-</v>
      </c>
      <c r="C103" s="81" t="s">
        <v>251</v>
      </c>
      <c r="D103" s="137" t="s">
        <v>3</v>
      </c>
      <c r="E103" s="52" t="s">
        <v>129</v>
      </c>
      <c r="F103" s="52" t="s">
        <v>40</v>
      </c>
      <c r="G103" s="52" t="s">
        <v>40</v>
      </c>
      <c r="H103" s="109" t="s">
        <v>315</v>
      </c>
      <c r="I103" s="77" t="str">
        <f t="shared" si="7"/>
        <v>ANO Girls B</v>
      </c>
      <c r="J103" s="80"/>
    </row>
    <row r="104" spans="1:10" s="58" customFormat="1" hidden="1" x14ac:dyDescent="0.25">
      <c r="A104" s="62" t="str">
        <f t="shared" si="14"/>
        <v>HENNES Myrthe</v>
      </c>
      <c r="B104" s="52" t="str">
        <f>IF($F$267="B competition",H104,IF($F$267="A competition",G104,I104))</f>
        <v>-</v>
      </c>
      <c r="C104" s="81" t="s">
        <v>251</v>
      </c>
      <c r="D104" s="81" t="s">
        <v>3</v>
      </c>
      <c r="E104" s="52" t="s">
        <v>341</v>
      </c>
      <c r="F104" s="52" t="s">
        <v>40</v>
      </c>
      <c r="G104" s="52" t="s">
        <v>40</v>
      </c>
      <c r="H104" s="109" t="s">
        <v>323</v>
      </c>
      <c r="I104" s="77" t="str">
        <f t="shared" si="7"/>
        <v>MIN Girls</v>
      </c>
      <c r="J104" s="80"/>
    </row>
    <row r="105" spans="1:10" s="58" customFormat="1" hidden="1" x14ac:dyDescent="0.25">
      <c r="A105" s="62" t="str">
        <f t="shared" si="14"/>
        <v>HERMANS Marie</v>
      </c>
      <c r="B105" s="52" t="str">
        <f>IF($F$267="B competition",H105,IF($F$267="A competition",G105,I105))</f>
        <v>-</v>
      </c>
      <c r="C105" s="81" t="s">
        <v>251</v>
      </c>
      <c r="D105" s="81" t="s">
        <v>2</v>
      </c>
      <c r="E105" s="52" t="s">
        <v>239</v>
      </c>
      <c r="F105" s="52" t="s">
        <v>40</v>
      </c>
      <c r="G105" s="109" t="s">
        <v>40</v>
      </c>
      <c r="H105" s="109" t="s">
        <v>220</v>
      </c>
      <c r="I105" s="77" t="str">
        <f t="shared" si="7"/>
        <v>PRE Girls</v>
      </c>
      <c r="J105" s="80"/>
    </row>
    <row r="106" spans="1:10" s="58" customFormat="1" hidden="1" x14ac:dyDescent="0.25">
      <c r="A106" s="62" t="str">
        <f>E106</f>
        <v>HOLTRUST Diedre</v>
      </c>
      <c r="B106" s="52" t="str">
        <f>IF($F$267="B competition",H106,IF($F$267="A competition",G106,I106))</f>
        <v>-</v>
      </c>
      <c r="C106" s="81" t="s">
        <v>251</v>
      </c>
      <c r="D106" s="81" t="s">
        <v>45</v>
      </c>
      <c r="E106" s="52" t="s">
        <v>355</v>
      </c>
      <c r="F106" s="52" t="s">
        <v>40</v>
      </c>
      <c r="G106" s="109" t="s">
        <v>40</v>
      </c>
      <c r="H106" s="109" t="s">
        <v>323</v>
      </c>
      <c r="I106" s="77" t="str">
        <f t="shared" si="7"/>
        <v>MIN Girls</v>
      </c>
      <c r="J106" s="80"/>
    </row>
    <row r="107" spans="1:10" s="58" customFormat="1" hidden="1" x14ac:dyDescent="0.25">
      <c r="A107" s="62" t="str">
        <f t="shared" si="14"/>
        <v>HONHON Alexiane</v>
      </c>
      <c r="B107" s="52" t="str">
        <f>IF($F$267="B competition",H107,IF($F$267="A competition",G107,I107))</f>
        <v>INO Girls A</v>
      </c>
      <c r="C107" s="81" t="s">
        <v>251</v>
      </c>
      <c r="D107" s="137" t="s">
        <v>54</v>
      </c>
      <c r="E107" s="52" t="s">
        <v>130</v>
      </c>
      <c r="F107" s="52" t="s">
        <v>40</v>
      </c>
      <c r="G107" s="52" t="s">
        <v>310</v>
      </c>
      <c r="H107" s="109" t="s">
        <v>310</v>
      </c>
      <c r="I107" s="77" t="str">
        <f t="shared" si="7"/>
        <v>INO Girls A</v>
      </c>
      <c r="J107" s="80"/>
    </row>
    <row r="108" spans="1:10" s="58" customFormat="1" hidden="1" x14ac:dyDescent="0.25">
      <c r="A108" s="62" t="str">
        <f t="shared" si="14"/>
        <v>HONHON Celiane</v>
      </c>
      <c r="B108" s="52" t="str">
        <f>IF($F$267="B competition",H108,IF($F$267="A competition",G108,I108))</f>
        <v>ANO Girls A</v>
      </c>
      <c r="C108" s="81" t="s">
        <v>251</v>
      </c>
      <c r="D108" s="137" t="s">
        <v>54</v>
      </c>
      <c r="E108" s="52" t="s">
        <v>131</v>
      </c>
      <c r="F108" s="52" t="s">
        <v>40</v>
      </c>
      <c r="G108" s="116" t="s">
        <v>314</v>
      </c>
      <c r="H108" s="109" t="s">
        <v>312</v>
      </c>
      <c r="I108" s="77" t="str">
        <f t="shared" si="7"/>
        <v>ANO Girls A</v>
      </c>
      <c r="J108" s="80"/>
    </row>
    <row r="109" spans="1:10" s="58" customFormat="1" hidden="1" x14ac:dyDescent="0.25">
      <c r="A109" s="62" t="str">
        <f>E109</f>
        <v>HOVINE Jade</v>
      </c>
      <c r="B109" s="52" t="str">
        <f>IF($F$267="B competition",H109,IF($F$267="A competition",G109,I109))</f>
        <v>SEN Ladies A</v>
      </c>
      <c r="C109" s="81" t="s">
        <v>251</v>
      </c>
      <c r="D109" s="81" t="s">
        <v>16</v>
      </c>
      <c r="E109" s="52" t="s">
        <v>132</v>
      </c>
      <c r="F109" s="52" t="s">
        <v>40</v>
      </c>
      <c r="G109" s="116" t="s">
        <v>325</v>
      </c>
      <c r="H109" s="109" t="s">
        <v>325</v>
      </c>
      <c r="I109" s="77" t="str">
        <f t="shared" si="7"/>
        <v>SEN Ladies A</v>
      </c>
      <c r="J109" s="80"/>
    </row>
    <row r="110" spans="1:10" s="58" customFormat="1" hidden="1" x14ac:dyDescent="0.25">
      <c r="A110" s="62" t="str">
        <f t="shared" si="14"/>
        <v>HUYBRECHTS Thomas</v>
      </c>
      <c r="B110" s="52" t="str">
        <f>IF($F$267="B competition",H110,IF($F$267="A competition",G110,I110))</f>
        <v>-</v>
      </c>
      <c r="C110" s="81" t="s">
        <v>1</v>
      </c>
      <c r="D110" s="81" t="s">
        <v>8</v>
      </c>
      <c r="E110" s="52" t="s">
        <v>133</v>
      </c>
      <c r="F110" s="52" t="s">
        <v>40</v>
      </c>
      <c r="G110" s="52" t="s">
        <v>40</v>
      </c>
      <c r="H110" s="109" t="s">
        <v>317</v>
      </c>
      <c r="I110" s="77" t="str">
        <f t="shared" si="7"/>
        <v>MIN Boys</v>
      </c>
      <c r="J110" s="80"/>
    </row>
    <row r="111" spans="1:10" s="58" customFormat="1" hidden="1" x14ac:dyDescent="0.25">
      <c r="A111" s="62" t="str">
        <f t="shared" si="14"/>
        <v>HUYGENS Melina</v>
      </c>
      <c r="B111" s="52" t="str">
        <f>IF($F$267="B competition",H111,IF($F$267="A competition",G111,I111))</f>
        <v>ANO Girls A</v>
      </c>
      <c r="C111" s="81" t="s">
        <v>251</v>
      </c>
      <c r="D111" s="81" t="s">
        <v>42</v>
      </c>
      <c r="E111" s="52" t="s">
        <v>134</v>
      </c>
      <c r="F111" s="52" t="s">
        <v>40</v>
      </c>
      <c r="G111" s="52" t="s">
        <v>314</v>
      </c>
      <c r="H111" s="109" t="s">
        <v>312</v>
      </c>
      <c r="I111" s="77" t="str">
        <f t="shared" si="7"/>
        <v>ANO Girls A</v>
      </c>
      <c r="J111" s="80"/>
    </row>
    <row r="112" spans="1:10" s="58" customFormat="1" hidden="1" x14ac:dyDescent="0.25">
      <c r="A112" s="62" t="str">
        <f t="shared" si="14"/>
        <v>HYZIEWIEZ Kendra</v>
      </c>
      <c r="B112" s="52" t="str">
        <f>IF($F$267="B competition",H112,IF($F$267="A competition",G112,I112))</f>
        <v>-</v>
      </c>
      <c r="C112" s="81" t="s">
        <v>251</v>
      </c>
      <c r="D112" s="81" t="s">
        <v>5</v>
      </c>
      <c r="E112" s="52" t="s">
        <v>356</v>
      </c>
      <c r="F112" s="52" t="s">
        <v>40</v>
      </c>
      <c r="G112" s="52" t="s">
        <v>40</v>
      </c>
      <c r="H112" s="109" t="s">
        <v>323</v>
      </c>
      <c r="I112" s="77" t="str">
        <f t="shared" si="7"/>
        <v>MIN Girls</v>
      </c>
      <c r="J112" s="80"/>
    </row>
    <row r="113" spans="1:10" s="58" customFormat="1" hidden="1" x14ac:dyDescent="0.25">
      <c r="A113" s="62" t="str">
        <f>E113</f>
        <v>INGELBRECHT Tara</v>
      </c>
      <c r="B113" s="52" t="str">
        <f>IF($F$267="B competition",H113,IF($F$267="A competition",G113,I113))</f>
        <v>-</v>
      </c>
      <c r="C113" s="81" t="s">
        <v>251</v>
      </c>
      <c r="D113" s="81" t="s">
        <v>254</v>
      </c>
      <c r="E113" s="52" t="s">
        <v>379</v>
      </c>
      <c r="F113" s="52" t="s">
        <v>40</v>
      </c>
      <c r="G113" s="116" t="s">
        <v>40</v>
      </c>
      <c r="H113" s="109" t="s">
        <v>220</v>
      </c>
      <c r="I113" s="77" t="str">
        <f t="shared" si="7"/>
        <v>PRE Girls</v>
      </c>
      <c r="J113" s="80"/>
    </row>
    <row r="114" spans="1:10" s="58" customFormat="1" hidden="1" x14ac:dyDescent="0.25">
      <c r="A114" s="62" t="str">
        <f t="shared" si="14"/>
        <v>JACOB Elise</v>
      </c>
      <c r="B114" s="52" t="str">
        <f>IF($F$267="B competition",H114,IF($F$267="A competition",G114,I114))</f>
        <v>-</v>
      </c>
      <c r="C114" s="81" t="s">
        <v>251</v>
      </c>
      <c r="D114" s="81" t="s">
        <v>5</v>
      </c>
      <c r="E114" s="52" t="s">
        <v>135</v>
      </c>
      <c r="F114" s="52" t="s">
        <v>40</v>
      </c>
      <c r="G114" s="52" t="s">
        <v>40</v>
      </c>
      <c r="H114" s="109" t="s">
        <v>313</v>
      </c>
      <c r="I114" s="77" t="str">
        <f t="shared" si="7"/>
        <v>INO Girls B</v>
      </c>
      <c r="J114" s="80"/>
    </row>
    <row r="115" spans="1:10" s="58" customFormat="1" hidden="1" x14ac:dyDescent="0.25">
      <c r="A115" s="62" t="str">
        <f t="shared" si="14"/>
        <v>JACOBS Sunny</v>
      </c>
      <c r="B115" s="52" t="str">
        <f>IF($F$267="B competition",H115,IF($F$267="A competition",G115,I115))</f>
        <v>-</v>
      </c>
      <c r="C115" s="81" t="s">
        <v>251</v>
      </c>
      <c r="D115" s="81" t="s">
        <v>47</v>
      </c>
      <c r="E115" s="52" t="s">
        <v>136</v>
      </c>
      <c r="F115" s="52" t="s">
        <v>40</v>
      </c>
      <c r="G115" s="52" t="s">
        <v>40</v>
      </c>
      <c r="H115" s="109" t="s">
        <v>323</v>
      </c>
      <c r="I115" s="77" t="str">
        <f t="shared" si="7"/>
        <v>MIN Girls</v>
      </c>
      <c r="J115" s="80"/>
    </row>
    <row r="116" spans="1:10" s="58" customFormat="1" hidden="1" x14ac:dyDescent="0.25">
      <c r="A116" s="62" t="str">
        <f t="shared" si="14"/>
        <v>JAMART Rachel</v>
      </c>
      <c r="B116" s="52" t="str">
        <f>IF($F$267="B competition",H116,IF($F$267="A competition",G116,I116))</f>
        <v>-</v>
      </c>
      <c r="C116" s="81" t="s">
        <v>251</v>
      </c>
      <c r="D116" s="81" t="s">
        <v>5</v>
      </c>
      <c r="E116" s="136" t="s">
        <v>560</v>
      </c>
      <c r="F116" s="52" t="s">
        <v>40</v>
      </c>
      <c r="G116" s="52" t="s">
        <v>40</v>
      </c>
      <c r="H116" s="163" t="s">
        <v>220</v>
      </c>
      <c r="I116" s="77" t="str">
        <f t="shared" si="7"/>
        <v>PRE Girls</v>
      </c>
      <c r="J116" s="80"/>
    </row>
    <row r="117" spans="1:10" s="58" customFormat="1" hidden="1" x14ac:dyDescent="0.25">
      <c r="A117" s="62" t="str">
        <f t="shared" si="14"/>
        <v>JÄMSÄ Klaara</v>
      </c>
      <c r="B117" s="52" t="str">
        <f>IF($F$267="B competition",H117,IF($F$267="A competition",G117,I117))</f>
        <v>INO Girls A</v>
      </c>
      <c r="C117" s="81" t="s">
        <v>251</v>
      </c>
      <c r="D117" s="81" t="s">
        <v>45</v>
      </c>
      <c r="E117" s="52" t="s">
        <v>408</v>
      </c>
      <c r="F117" s="52" t="s">
        <v>40</v>
      </c>
      <c r="G117" s="52" t="s">
        <v>310</v>
      </c>
      <c r="H117" s="109" t="s">
        <v>310</v>
      </c>
      <c r="I117" s="77" t="str">
        <f t="shared" si="7"/>
        <v>INO Girls A</v>
      </c>
      <c r="J117" s="80"/>
    </row>
    <row r="118" spans="1:10" s="58" customFormat="1" hidden="1" x14ac:dyDescent="0.25">
      <c r="A118" s="62" t="str">
        <f t="shared" si="14"/>
        <v>JANSE Elfya</v>
      </c>
      <c r="B118" s="52" t="str">
        <f>IF($F$267="B competition",H118,IF($F$267="A competition",G118,I118))</f>
        <v>BNO Girls A</v>
      </c>
      <c r="C118" s="81" t="s">
        <v>251</v>
      </c>
      <c r="D118" s="81" t="s">
        <v>7</v>
      </c>
      <c r="E118" s="52" t="s">
        <v>137</v>
      </c>
      <c r="F118" s="52" t="s">
        <v>40</v>
      </c>
      <c r="G118" s="116" t="s">
        <v>316</v>
      </c>
      <c r="H118" s="109" t="s">
        <v>316</v>
      </c>
      <c r="I118" s="77" t="str">
        <f t="shared" si="7"/>
        <v>BNO Girls A</v>
      </c>
      <c r="J118" s="80"/>
    </row>
    <row r="119" spans="1:10" s="58" customFormat="1" hidden="1" x14ac:dyDescent="0.25">
      <c r="A119" s="62" t="str">
        <f t="shared" si="14"/>
        <v>JANSSENS Too</v>
      </c>
      <c r="B119" s="52" t="str">
        <f>IF($F$267="B competition",H119,IF($F$267="A competition",G119,I119))</f>
        <v>-</v>
      </c>
      <c r="C119" s="81" t="s">
        <v>251</v>
      </c>
      <c r="D119" s="81" t="s">
        <v>8</v>
      </c>
      <c r="E119" s="52" t="s">
        <v>357</v>
      </c>
      <c r="F119" s="52" t="s">
        <v>40</v>
      </c>
      <c r="G119" s="109" t="s">
        <v>40</v>
      </c>
      <c r="H119" s="109" t="s">
        <v>220</v>
      </c>
      <c r="I119" s="77" t="str">
        <f t="shared" si="7"/>
        <v>PRE Girls</v>
      </c>
      <c r="J119" s="80"/>
    </row>
    <row r="120" spans="1:10" s="58" customFormat="1" hidden="1" x14ac:dyDescent="0.25">
      <c r="A120" s="62" t="str">
        <f t="shared" si="14"/>
        <v>JENNES Charlotte</v>
      </c>
      <c r="B120" s="52" t="str">
        <f>IF($F$267="B competition",H120,IF($F$267="A competition",G120,I120))</f>
        <v>ANO Girls A</v>
      </c>
      <c r="C120" s="81" t="s">
        <v>251</v>
      </c>
      <c r="D120" s="81" t="s">
        <v>47</v>
      </c>
      <c r="E120" s="52" t="s">
        <v>138</v>
      </c>
      <c r="F120" s="52" t="s">
        <v>40</v>
      </c>
      <c r="G120" s="52" t="s">
        <v>314</v>
      </c>
      <c r="H120" s="109" t="s">
        <v>312</v>
      </c>
      <c r="I120" s="77" t="str">
        <f t="shared" si="7"/>
        <v>ANO Girls A</v>
      </c>
      <c r="J120" s="80"/>
    </row>
    <row r="121" spans="1:10" s="58" customFormat="1" hidden="1" x14ac:dyDescent="0.25">
      <c r="A121" s="62" t="str">
        <f t="shared" si="14"/>
        <v>JENNES Jolien</v>
      </c>
      <c r="B121" s="52" t="str">
        <f>IF($F$267="B competition",H121,IF($F$267="A competition",G121,I121))</f>
        <v>ANO Girls A</v>
      </c>
      <c r="C121" s="81" t="s">
        <v>251</v>
      </c>
      <c r="D121" s="81" t="s">
        <v>47</v>
      </c>
      <c r="E121" s="52" t="s">
        <v>139</v>
      </c>
      <c r="F121" s="52" t="s">
        <v>40</v>
      </c>
      <c r="G121" s="52" t="s">
        <v>314</v>
      </c>
      <c r="H121" s="109" t="s">
        <v>312</v>
      </c>
      <c r="I121" s="77" t="str">
        <f t="shared" si="7"/>
        <v>ANO Girls A</v>
      </c>
      <c r="J121" s="80"/>
    </row>
    <row r="122" spans="1:10" s="58" customFormat="1" hidden="1" x14ac:dyDescent="0.25">
      <c r="A122" s="62" t="str">
        <f>E122</f>
        <v>JORISSEN Zare</v>
      </c>
      <c r="B122" s="52" t="str">
        <f>IF($F$267="B competition",H122,IF($F$267="A competition",G122,I122))</f>
        <v>-</v>
      </c>
      <c r="C122" s="81" t="s">
        <v>251</v>
      </c>
      <c r="D122" s="81" t="s">
        <v>2</v>
      </c>
      <c r="E122" s="52" t="s">
        <v>423</v>
      </c>
      <c r="F122" s="52" t="s">
        <v>40</v>
      </c>
      <c r="G122" s="109" t="s">
        <v>40</v>
      </c>
      <c r="H122" s="109" t="s">
        <v>220</v>
      </c>
      <c r="I122" s="77" t="str">
        <f t="shared" si="7"/>
        <v>PRE Girls</v>
      </c>
      <c r="J122" s="80"/>
    </row>
    <row r="123" spans="1:10" s="58" customFormat="1" hidden="1" x14ac:dyDescent="0.25">
      <c r="A123" s="62" t="str">
        <f t="shared" si="14"/>
        <v>KEIJERS Kesha</v>
      </c>
      <c r="B123" s="52" t="str">
        <f>IF($F$267="B competition",H123,IF($F$267="A competition",G123,I123))</f>
        <v>-</v>
      </c>
      <c r="C123" s="81" t="s">
        <v>251</v>
      </c>
      <c r="D123" s="81" t="s">
        <v>3</v>
      </c>
      <c r="E123" s="52" t="s">
        <v>415</v>
      </c>
      <c r="F123" s="52" t="s">
        <v>40</v>
      </c>
      <c r="G123" s="52" t="s">
        <v>40</v>
      </c>
      <c r="H123" s="163" t="s">
        <v>323</v>
      </c>
      <c r="I123" s="77" t="str">
        <f t="shared" si="7"/>
        <v>MIN Girls</v>
      </c>
      <c r="J123" s="80"/>
    </row>
    <row r="124" spans="1:10" s="58" customFormat="1" hidden="1" x14ac:dyDescent="0.25">
      <c r="A124" s="62" t="str">
        <f t="shared" si="14"/>
        <v>KNECHT Katoo</v>
      </c>
      <c r="B124" s="52" t="str">
        <f>IF($F$267="B competition",H124,IF($F$267="A competition",G124,I124))</f>
        <v>-</v>
      </c>
      <c r="C124" s="81" t="s">
        <v>251</v>
      </c>
      <c r="D124" s="81" t="s">
        <v>3</v>
      </c>
      <c r="E124" s="52" t="s">
        <v>345</v>
      </c>
      <c r="F124" s="52" t="s">
        <v>40</v>
      </c>
      <c r="G124" s="52" t="s">
        <v>40</v>
      </c>
      <c r="H124" s="109" t="s">
        <v>323</v>
      </c>
      <c r="I124" s="77" t="str">
        <f t="shared" si="7"/>
        <v>MIN Girls</v>
      </c>
      <c r="J124" s="80"/>
    </row>
    <row r="125" spans="1:10" s="58" customFormat="1" hidden="1" x14ac:dyDescent="0.25">
      <c r="A125" s="62" t="str">
        <f t="shared" si="14"/>
        <v>KOECK Sevanne</v>
      </c>
      <c r="B125" s="52" t="str">
        <f>IF($F$267="B competition",H125,IF($F$267="A competition",G125,I125))</f>
        <v>INO Girls A</v>
      </c>
      <c r="C125" s="81" t="s">
        <v>251</v>
      </c>
      <c r="D125" s="81" t="s">
        <v>45</v>
      </c>
      <c r="E125" s="52" t="s">
        <v>140</v>
      </c>
      <c r="F125" s="52" t="s">
        <v>40</v>
      </c>
      <c r="G125" s="109" t="s">
        <v>310</v>
      </c>
      <c r="H125" s="109" t="s">
        <v>310</v>
      </c>
      <c r="I125" s="77" t="str">
        <f t="shared" si="7"/>
        <v>INO Girls A</v>
      </c>
      <c r="J125" s="80"/>
    </row>
    <row r="126" spans="1:10" s="58" customFormat="1" hidden="1" x14ac:dyDescent="0.25">
      <c r="A126" s="62" t="str">
        <f t="shared" si="14"/>
        <v>KREMER Alena</v>
      </c>
      <c r="B126" s="52" t="str">
        <f>IF($F$267="B competition",H126,IF($F$267="A competition",G126,I126))</f>
        <v>-</v>
      </c>
      <c r="C126" s="81" t="s">
        <v>251</v>
      </c>
      <c r="D126" s="81" t="s">
        <v>254</v>
      </c>
      <c r="E126" s="52" t="s">
        <v>387</v>
      </c>
      <c r="F126" s="52" t="s">
        <v>40</v>
      </c>
      <c r="G126" s="52" t="s">
        <v>40</v>
      </c>
      <c r="H126" s="109" t="s">
        <v>311</v>
      </c>
      <c r="I126" s="77" t="str">
        <f t="shared" si="7"/>
        <v>BNO Girls B</v>
      </c>
      <c r="J126" s="80"/>
    </row>
    <row r="127" spans="1:10" s="58" customFormat="1" hidden="1" x14ac:dyDescent="0.25">
      <c r="A127" s="62" t="str">
        <f t="shared" si="14"/>
        <v>KROUGLOV Denis</v>
      </c>
      <c r="B127" s="52" t="str">
        <f>IF($F$267="B competition",H127,IF($F$267="A competition",G127,I127))</f>
        <v>ANO Boys A</v>
      </c>
      <c r="C127" s="81" t="s">
        <v>1</v>
      </c>
      <c r="D127" s="81" t="s">
        <v>45</v>
      </c>
      <c r="E127" s="52" t="s">
        <v>141</v>
      </c>
      <c r="F127" s="52" t="s">
        <v>40</v>
      </c>
      <c r="G127" s="52" t="s">
        <v>327</v>
      </c>
      <c r="H127" s="109" t="s">
        <v>322</v>
      </c>
      <c r="I127" s="77" t="str">
        <f t="shared" si="7"/>
        <v>ANO Boys A</v>
      </c>
      <c r="J127" s="80"/>
    </row>
    <row r="128" spans="1:10" s="58" customFormat="1" hidden="1" x14ac:dyDescent="0.25">
      <c r="A128" s="62" t="str">
        <f t="shared" si="14"/>
        <v>KROUGLOVA Nastya</v>
      </c>
      <c r="B128" s="52" t="str">
        <f>IF($F$267="B competition",H128,IF($F$267="A competition",G128,I128))</f>
        <v>-</v>
      </c>
      <c r="C128" s="81" t="s">
        <v>251</v>
      </c>
      <c r="D128" s="81" t="s">
        <v>45</v>
      </c>
      <c r="E128" s="52" t="s">
        <v>142</v>
      </c>
      <c r="F128" s="52" t="s">
        <v>40</v>
      </c>
      <c r="G128" s="52" t="s">
        <v>40</v>
      </c>
      <c r="H128" s="109" t="s">
        <v>311</v>
      </c>
      <c r="I128" s="77" t="str">
        <f t="shared" si="7"/>
        <v>BNO Girls B</v>
      </c>
      <c r="J128" s="80"/>
    </row>
    <row r="129" spans="1:10" s="58" customFormat="1" hidden="1" x14ac:dyDescent="0.25">
      <c r="A129" s="62" t="str">
        <f t="shared" si="14"/>
        <v>KUCZYNSKA Luiza</v>
      </c>
      <c r="B129" s="52" t="str">
        <f>IF($F$267="B competition",H129,IF($F$267="A competition",G129,I129))</f>
        <v>INO Girls A</v>
      </c>
      <c r="C129" s="81" t="s">
        <v>251</v>
      </c>
      <c r="D129" s="81" t="s">
        <v>2</v>
      </c>
      <c r="E129" s="52" t="s">
        <v>143</v>
      </c>
      <c r="F129" s="52" t="s">
        <v>40</v>
      </c>
      <c r="G129" s="52" t="s">
        <v>310</v>
      </c>
      <c r="H129" s="109" t="s">
        <v>310</v>
      </c>
      <c r="I129" s="77" t="str">
        <f t="shared" si="7"/>
        <v>INO Girls A</v>
      </c>
      <c r="J129" s="80"/>
    </row>
    <row r="130" spans="1:10" s="58" customFormat="1" hidden="1" x14ac:dyDescent="0.25">
      <c r="A130" s="62" t="str">
        <f t="shared" si="14"/>
        <v>LAENEN Amber</v>
      </c>
      <c r="B130" s="52" t="str">
        <f>IF($F$267="B competition",H130,IF($F$267="A competition",G130,I130))</f>
        <v>-</v>
      </c>
      <c r="C130" s="81" t="s">
        <v>251</v>
      </c>
      <c r="D130" s="81" t="s">
        <v>47</v>
      </c>
      <c r="E130" s="52" t="s">
        <v>144</v>
      </c>
      <c r="F130" s="52" t="s">
        <v>40</v>
      </c>
      <c r="G130" s="52" t="s">
        <v>40</v>
      </c>
      <c r="H130" s="109" t="s">
        <v>313</v>
      </c>
      <c r="I130" s="77" t="str">
        <f t="shared" si="7"/>
        <v>INO Girls B</v>
      </c>
      <c r="J130" s="80"/>
    </row>
    <row r="131" spans="1:10" s="58" customFormat="1" hidden="1" x14ac:dyDescent="0.25">
      <c r="A131" s="62" t="str">
        <f t="shared" si="14"/>
        <v>LANNOO Yara</v>
      </c>
      <c r="B131" s="52" t="str">
        <f>IF($F$267="B competition",H131,IF($F$267="A competition",G131,I131))</f>
        <v>-</v>
      </c>
      <c r="C131" s="81" t="s">
        <v>251</v>
      </c>
      <c r="D131" s="81" t="s">
        <v>254</v>
      </c>
      <c r="E131" s="52" t="s">
        <v>145</v>
      </c>
      <c r="F131" s="52" t="s">
        <v>40</v>
      </c>
      <c r="G131" s="52" t="s">
        <v>40</v>
      </c>
      <c r="H131" s="109" t="s">
        <v>313</v>
      </c>
      <c r="I131" s="77" t="str">
        <f t="shared" si="7"/>
        <v>INO Girls B</v>
      </c>
      <c r="J131" s="80"/>
    </row>
    <row r="132" spans="1:10" s="58" customFormat="1" hidden="1" x14ac:dyDescent="0.25">
      <c r="A132" s="62" t="str">
        <f t="shared" si="14"/>
        <v>LAPADAT Anouk</v>
      </c>
      <c r="B132" s="52" t="str">
        <f>IF($F$267="B competition",H132,IF($F$267="A competition",G132,I132))</f>
        <v>INO Girls A</v>
      </c>
      <c r="C132" s="81" t="s">
        <v>251</v>
      </c>
      <c r="D132" s="81" t="s">
        <v>6</v>
      </c>
      <c r="E132" s="52" t="s">
        <v>146</v>
      </c>
      <c r="F132" s="52" t="s">
        <v>40</v>
      </c>
      <c r="G132" s="52" t="s">
        <v>310</v>
      </c>
      <c r="H132" s="109" t="s">
        <v>310</v>
      </c>
      <c r="I132" s="77" t="str">
        <f t="shared" si="7"/>
        <v>INO Girls A</v>
      </c>
      <c r="J132" s="80"/>
    </row>
    <row r="133" spans="1:10" s="58" customFormat="1" hidden="1" x14ac:dyDescent="0.25">
      <c r="A133" s="62" t="str">
        <f t="shared" si="14"/>
        <v>LARNO Yentl</v>
      </c>
      <c r="B133" s="52" t="str">
        <f>IF($F$267="B competition",H133,IF($F$267="A competition",G133,I133))</f>
        <v>-</v>
      </c>
      <c r="C133" s="81" t="s">
        <v>251</v>
      </c>
      <c r="D133" s="81" t="s">
        <v>3</v>
      </c>
      <c r="E133" s="52" t="s">
        <v>147</v>
      </c>
      <c r="F133" s="52" t="s">
        <v>40</v>
      </c>
      <c r="G133" s="52" t="s">
        <v>40</v>
      </c>
      <c r="H133" s="109" t="s">
        <v>311</v>
      </c>
      <c r="I133" s="77" t="str">
        <f t="shared" si="7"/>
        <v>BNO Girls B</v>
      </c>
      <c r="J133" s="80"/>
    </row>
    <row r="134" spans="1:10" s="58" customFormat="1" hidden="1" x14ac:dyDescent="0.25">
      <c r="A134" s="62" t="str">
        <f t="shared" si="14"/>
        <v>LE Linh</v>
      </c>
      <c r="B134" s="52" t="str">
        <f>IF($F$267="B competition",H134,IF($F$267="A competition",G134,I134))</f>
        <v>INO Girls A</v>
      </c>
      <c r="C134" s="81" t="s">
        <v>251</v>
      </c>
      <c r="D134" s="81" t="s">
        <v>42</v>
      </c>
      <c r="E134" s="52" t="s">
        <v>388</v>
      </c>
      <c r="F134" s="52" t="s">
        <v>40</v>
      </c>
      <c r="G134" s="52" t="s">
        <v>310</v>
      </c>
      <c r="H134" s="109" t="s">
        <v>310</v>
      </c>
      <c r="I134" s="77" t="str">
        <f t="shared" si="7"/>
        <v>INO Girls A</v>
      </c>
      <c r="J134" s="80"/>
    </row>
    <row r="135" spans="1:10" s="58" customFormat="1" hidden="1" x14ac:dyDescent="0.25">
      <c r="A135" s="62" t="str">
        <f t="shared" si="14"/>
        <v>LEANDER Gabriel</v>
      </c>
      <c r="B135" s="52"/>
      <c r="C135" s="81"/>
      <c r="D135" s="81"/>
      <c r="E135" s="52" t="s">
        <v>530</v>
      </c>
      <c r="F135" s="52" t="s">
        <v>40</v>
      </c>
      <c r="G135" s="52"/>
      <c r="H135" s="109"/>
      <c r="I135" s="77"/>
      <c r="J135" s="80"/>
    </row>
    <row r="136" spans="1:10" s="58" customFormat="1" hidden="1" x14ac:dyDescent="0.25">
      <c r="A136" s="62" t="str">
        <f t="shared" si="14"/>
        <v>LEFEVRE Bélana</v>
      </c>
      <c r="B136" s="52" t="str">
        <f>IF($F$267="B competition",H136,IF($F$267="A competition",G136,I136))</f>
        <v>-</v>
      </c>
      <c r="C136" s="81" t="s">
        <v>251</v>
      </c>
      <c r="D136" s="81" t="s">
        <v>6</v>
      </c>
      <c r="E136" s="52" t="s">
        <v>412</v>
      </c>
      <c r="F136" s="52" t="s">
        <v>40</v>
      </c>
      <c r="G136" s="52" t="s">
        <v>40</v>
      </c>
      <c r="H136" s="109" t="s">
        <v>323</v>
      </c>
      <c r="I136" s="77" t="str">
        <f t="shared" si="7"/>
        <v>MIN Girls</v>
      </c>
      <c r="J136" s="80"/>
    </row>
    <row r="137" spans="1:10" s="58" customFormat="1" hidden="1" x14ac:dyDescent="0.25">
      <c r="A137" s="62" t="str">
        <f t="shared" si="14"/>
        <v>LEPOETER Britt</v>
      </c>
      <c r="B137" s="52" t="str">
        <f>IF($F$267="B competition",H137,IF($F$267="A competition",G137,I137))</f>
        <v>-</v>
      </c>
      <c r="C137" s="81" t="s">
        <v>251</v>
      </c>
      <c r="D137" s="81" t="s">
        <v>3</v>
      </c>
      <c r="E137" s="136" t="s">
        <v>554</v>
      </c>
      <c r="F137" s="52" t="s">
        <v>40</v>
      </c>
      <c r="G137" s="52" t="s">
        <v>40</v>
      </c>
      <c r="H137" s="163" t="s">
        <v>220</v>
      </c>
      <c r="I137" s="77" t="str">
        <f t="shared" ref="I137" si="15">IF(G137&lt;&gt;"-",G137,H137)</f>
        <v>PRE Girls</v>
      </c>
      <c r="J137" s="80"/>
    </row>
    <row r="138" spans="1:10" s="58" customFormat="1" hidden="1" x14ac:dyDescent="0.25">
      <c r="A138" s="62" t="str">
        <f t="shared" ref="A138" si="16">E138</f>
        <v>LEPOETER Yenthe</v>
      </c>
      <c r="B138" s="52" t="str">
        <f>IF($F$267="B competition",H138,IF($F$267="A competition",G138,I138))</f>
        <v>-</v>
      </c>
      <c r="C138" s="81" t="s">
        <v>251</v>
      </c>
      <c r="D138" s="81" t="s">
        <v>3</v>
      </c>
      <c r="E138" s="136" t="s">
        <v>555</v>
      </c>
      <c r="F138" s="52" t="s">
        <v>40</v>
      </c>
      <c r="G138" s="52" t="s">
        <v>40</v>
      </c>
      <c r="H138" s="163" t="s">
        <v>220</v>
      </c>
      <c r="I138" s="77" t="str">
        <f t="shared" ref="I138" si="17">IF(G138&lt;&gt;"-",G138,H138)</f>
        <v>PRE Girls</v>
      </c>
      <c r="J138" s="80"/>
    </row>
    <row r="139" spans="1:10" s="58" customFormat="1" hidden="1" x14ac:dyDescent="0.25">
      <c r="A139" s="62" t="str">
        <f t="shared" si="14"/>
        <v>LIEVENS Milana</v>
      </c>
      <c r="B139" s="52" t="str">
        <f>IF($F$267="B competition",H139,IF($F$267="A competition",G139,I139))</f>
        <v>-</v>
      </c>
      <c r="C139" s="81" t="s">
        <v>251</v>
      </c>
      <c r="D139" s="81" t="s">
        <v>6</v>
      </c>
      <c r="E139" s="52" t="s">
        <v>426</v>
      </c>
      <c r="F139" s="52" t="s">
        <v>40</v>
      </c>
      <c r="G139" s="109" t="s">
        <v>40</v>
      </c>
      <c r="H139" s="109" t="s">
        <v>220</v>
      </c>
      <c r="I139" s="77" t="str">
        <f t="shared" si="7"/>
        <v>PRE Girls</v>
      </c>
      <c r="J139" s="80"/>
    </row>
    <row r="140" spans="1:10" s="58" customFormat="1" hidden="1" x14ac:dyDescent="0.25">
      <c r="A140" s="62" t="str">
        <f t="shared" si="14"/>
        <v>LISON Caroline</v>
      </c>
      <c r="B140" s="52" t="str">
        <f>IF($F$267="B competition",H140,IF($F$267="A competition",G140,I140))</f>
        <v>INO Girls A</v>
      </c>
      <c r="C140" s="81" t="s">
        <v>251</v>
      </c>
      <c r="D140" s="81" t="s">
        <v>17</v>
      </c>
      <c r="E140" s="52" t="s">
        <v>148</v>
      </c>
      <c r="F140" s="52" t="s">
        <v>40</v>
      </c>
      <c r="G140" s="52" t="s">
        <v>310</v>
      </c>
      <c r="H140" s="109" t="s">
        <v>310</v>
      </c>
      <c r="I140" s="77" t="str">
        <f t="shared" si="7"/>
        <v>INO Girls A</v>
      </c>
      <c r="J140" s="80"/>
    </row>
    <row r="141" spans="1:10" s="58" customFormat="1" hidden="1" x14ac:dyDescent="0.25">
      <c r="A141" s="62" t="str">
        <f t="shared" si="14"/>
        <v>LISON Christopher</v>
      </c>
      <c r="B141" s="52" t="str">
        <f>IF($F$267="B competition",H141,IF($F$267="A competition",G141,I141))</f>
        <v>-</v>
      </c>
      <c r="C141" s="81" t="s">
        <v>1</v>
      </c>
      <c r="D141" s="81" t="s">
        <v>17</v>
      </c>
      <c r="E141" s="52" t="s">
        <v>149</v>
      </c>
      <c r="F141" s="52" t="s">
        <v>40</v>
      </c>
      <c r="G141" s="52" t="s">
        <v>40</v>
      </c>
      <c r="H141" s="109" t="s">
        <v>223</v>
      </c>
      <c r="I141" s="77" t="str">
        <f t="shared" si="7"/>
        <v>JUN Men B</v>
      </c>
      <c r="J141" s="80"/>
    </row>
    <row r="142" spans="1:10" s="58" customFormat="1" hidden="1" x14ac:dyDescent="0.25">
      <c r="A142" s="62" t="str">
        <f t="shared" si="14"/>
        <v>LISON Melanie</v>
      </c>
      <c r="B142" s="52" t="str">
        <f>IF($F$267="B competition",H142,IF($F$267="A competition",G142,I142))</f>
        <v>-</v>
      </c>
      <c r="C142" s="81" t="s">
        <v>251</v>
      </c>
      <c r="D142" s="81" t="s">
        <v>17</v>
      </c>
      <c r="E142" s="52" t="s">
        <v>257</v>
      </c>
      <c r="F142" s="52" t="s">
        <v>40</v>
      </c>
      <c r="G142" s="52" t="s">
        <v>40</v>
      </c>
      <c r="H142" s="109" t="s">
        <v>315</v>
      </c>
      <c r="I142" s="77" t="str">
        <f t="shared" ref="I142:I208" si="18">IF(G142&lt;&gt;"-",G142,H142)</f>
        <v>ANO Girls B</v>
      </c>
      <c r="J142" s="80"/>
    </row>
    <row r="143" spans="1:10" s="58" customFormat="1" hidden="1" x14ac:dyDescent="0.25">
      <c r="A143" s="62" t="str">
        <f t="shared" si="14"/>
        <v>LOPEZ Luna Maria</v>
      </c>
      <c r="B143" s="52" t="str">
        <f>IF($F$267="B competition",H143,IF($F$267="A competition",G143,I143))</f>
        <v>-</v>
      </c>
      <c r="C143" s="81" t="s">
        <v>251</v>
      </c>
      <c r="D143" s="81" t="s">
        <v>47</v>
      </c>
      <c r="E143" s="52" t="s">
        <v>375</v>
      </c>
      <c r="F143" s="52" t="s">
        <v>40</v>
      </c>
      <c r="G143" s="52" t="s">
        <v>40</v>
      </c>
      <c r="H143" s="109" t="s">
        <v>323</v>
      </c>
      <c r="I143" s="77" t="str">
        <f t="shared" si="18"/>
        <v>MIN Girls</v>
      </c>
      <c r="J143" s="80"/>
    </row>
    <row r="144" spans="1:10" s="58" customFormat="1" hidden="1" x14ac:dyDescent="0.25">
      <c r="A144" s="62" t="str">
        <f t="shared" si="14"/>
        <v>LUCCHESE Ines</v>
      </c>
      <c r="B144" s="52" t="str">
        <f>IF($F$267="B competition",H144,IF($F$267="A competition",G144,I144))</f>
        <v>BNO Girls A</v>
      </c>
      <c r="C144" s="81" t="s">
        <v>251</v>
      </c>
      <c r="D144" s="81" t="s">
        <v>5</v>
      </c>
      <c r="E144" s="52" t="s">
        <v>385</v>
      </c>
      <c r="F144" s="52" t="s">
        <v>40</v>
      </c>
      <c r="G144" s="52" t="s">
        <v>316</v>
      </c>
      <c r="H144" s="109" t="s">
        <v>316</v>
      </c>
      <c r="I144" s="77" t="str">
        <f t="shared" si="18"/>
        <v>BNO Girls A</v>
      </c>
      <c r="J144" s="80"/>
    </row>
    <row r="145" spans="1:10" s="58" customFormat="1" hidden="1" x14ac:dyDescent="0.25">
      <c r="A145" s="62" t="str">
        <f>E145</f>
        <v>LUYTEN Eva</v>
      </c>
      <c r="B145" s="52" t="str">
        <f>IF($F$267="B competition",H145,IF($F$267="A competition",G145,I145))</f>
        <v>-</v>
      </c>
      <c r="C145" s="81" t="s">
        <v>251</v>
      </c>
      <c r="D145" s="81" t="s">
        <v>47</v>
      </c>
      <c r="E145" s="52" t="s">
        <v>389</v>
      </c>
      <c r="F145" s="52" t="s">
        <v>40</v>
      </c>
      <c r="G145" s="52" t="s">
        <v>40</v>
      </c>
      <c r="H145" s="109" t="s">
        <v>220</v>
      </c>
      <c r="I145" s="77" t="str">
        <f t="shared" si="18"/>
        <v>PRE Girls</v>
      </c>
      <c r="J145" s="80"/>
    </row>
    <row r="146" spans="1:10" s="58" customFormat="1" hidden="1" x14ac:dyDescent="0.25">
      <c r="A146" s="62" t="str">
        <f>E146</f>
        <v>MAFFIOLETTI Alice</v>
      </c>
      <c r="B146" s="52" t="str">
        <f>IF($F$267="B competition",H146,IF($F$267="A competition",G146,I146))</f>
        <v>BNO Girls A</v>
      </c>
      <c r="C146" s="81" t="s">
        <v>251</v>
      </c>
      <c r="D146" s="81" t="s">
        <v>7</v>
      </c>
      <c r="E146" s="52" t="s">
        <v>256</v>
      </c>
      <c r="F146" s="52" t="s">
        <v>40</v>
      </c>
      <c r="G146" s="52" t="s">
        <v>316</v>
      </c>
      <c r="H146" s="109" t="s">
        <v>316</v>
      </c>
      <c r="I146" s="77" t="str">
        <f t="shared" si="18"/>
        <v>BNO Girls A</v>
      </c>
      <c r="J146" s="80"/>
    </row>
    <row r="147" spans="1:10" s="58" customFormat="1" hidden="1" x14ac:dyDescent="0.25">
      <c r="A147" s="62" t="str">
        <f t="shared" si="14"/>
        <v>MAES Maja</v>
      </c>
      <c r="B147" s="52" t="str">
        <f>IF($F$267="B competition",H147,IF($F$267="A competition",G147,I147))</f>
        <v>-</v>
      </c>
      <c r="C147" s="81" t="s">
        <v>251</v>
      </c>
      <c r="D147" s="81" t="s">
        <v>2</v>
      </c>
      <c r="E147" s="52" t="s">
        <v>414</v>
      </c>
      <c r="F147" s="52" t="s">
        <v>40</v>
      </c>
      <c r="G147" s="52" t="s">
        <v>40</v>
      </c>
      <c r="H147" s="109" t="s">
        <v>220</v>
      </c>
      <c r="I147" s="77" t="str">
        <f t="shared" si="18"/>
        <v>PRE Girls</v>
      </c>
      <c r="J147" s="80"/>
    </row>
    <row r="148" spans="1:10" s="58" customFormat="1" hidden="1" x14ac:dyDescent="0.25">
      <c r="A148" s="62" t="str">
        <f t="shared" si="14"/>
        <v>MAES Matijn</v>
      </c>
      <c r="B148" s="52" t="str">
        <f>IF($F$267="B competition",H148,IF($F$267="A competition",G148,I148))</f>
        <v>ANO Boys A</v>
      </c>
      <c r="C148" s="81" t="s">
        <v>1</v>
      </c>
      <c r="D148" s="81" t="s">
        <v>4</v>
      </c>
      <c r="E148" s="52" t="s">
        <v>150</v>
      </c>
      <c r="F148" s="52" t="s">
        <v>40</v>
      </c>
      <c r="G148" s="52" t="s">
        <v>327</v>
      </c>
      <c r="H148" s="109" t="s">
        <v>327</v>
      </c>
      <c r="I148" s="77" t="str">
        <f t="shared" si="18"/>
        <v>ANO Boys A</v>
      </c>
      <c r="J148" s="80"/>
    </row>
    <row r="149" spans="1:10" s="58" customFormat="1" hidden="1" x14ac:dyDescent="0.25">
      <c r="A149" s="62" t="str">
        <f>E149</f>
        <v>MAGNIN Camille</v>
      </c>
      <c r="B149" s="52" t="str">
        <f>IF($F$267="B competition",H149,IF($F$267="A competition",G149,I149))</f>
        <v>-</v>
      </c>
      <c r="C149" s="81" t="s">
        <v>251</v>
      </c>
      <c r="D149" s="81" t="s">
        <v>6</v>
      </c>
      <c r="E149" s="52" t="s">
        <v>431</v>
      </c>
      <c r="F149" s="52" t="s">
        <v>40</v>
      </c>
      <c r="G149" s="116" t="s">
        <v>40</v>
      </c>
      <c r="H149" s="109" t="s">
        <v>220</v>
      </c>
      <c r="I149" s="77" t="str">
        <f t="shared" si="18"/>
        <v>PRE Girls</v>
      </c>
      <c r="J149" s="80"/>
    </row>
    <row r="150" spans="1:10" s="58" customFormat="1" hidden="1" x14ac:dyDescent="0.25">
      <c r="A150" s="62" t="str">
        <f t="shared" si="14"/>
        <v>MARECHAL Lilia</v>
      </c>
      <c r="B150" s="52" t="str">
        <f>IF($F$267="B competition",H150,IF($F$267="A competition",G150,I150))</f>
        <v>ANO Girls A</v>
      </c>
      <c r="C150" s="81" t="s">
        <v>251</v>
      </c>
      <c r="D150" s="81" t="s">
        <v>5</v>
      </c>
      <c r="E150" s="52" t="s">
        <v>151</v>
      </c>
      <c r="F150" s="52" t="s">
        <v>40</v>
      </c>
      <c r="G150" s="52" t="s">
        <v>314</v>
      </c>
      <c r="H150" s="109" t="s">
        <v>314</v>
      </c>
      <c r="I150" s="77" t="str">
        <f t="shared" si="18"/>
        <v>ANO Girls A</v>
      </c>
      <c r="J150" s="80"/>
    </row>
    <row r="151" spans="1:10" s="58" customFormat="1" hidden="1" x14ac:dyDescent="0.25">
      <c r="A151" s="62" t="str">
        <f t="shared" si="14"/>
        <v>MARTIN Mayline</v>
      </c>
      <c r="B151" s="52" t="str">
        <f>IF($F$267="B competition",H151,IF($F$267="A competition",G151,I151))</f>
        <v>-</v>
      </c>
      <c r="C151" s="81" t="s">
        <v>251</v>
      </c>
      <c r="D151" s="81" t="s">
        <v>2</v>
      </c>
      <c r="E151" s="52" t="s">
        <v>401</v>
      </c>
      <c r="F151" s="52" t="s">
        <v>40</v>
      </c>
      <c r="G151" s="52" t="s">
        <v>40</v>
      </c>
      <c r="H151" s="109" t="s">
        <v>323</v>
      </c>
      <c r="I151" s="77" t="str">
        <f t="shared" si="18"/>
        <v>MIN Girls</v>
      </c>
      <c r="J151" s="80"/>
    </row>
    <row r="152" spans="1:10" s="58" customFormat="1" hidden="1" x14ac:dyDescent="0.25">
      <c r="A152" s="62" t="str">
        <f t="shared" si="14"/>
        <v>MATHIJS Josephine</v>
      </c>
      <c r="B152" s="52" t="str">
        <f>IF($F$267="B competition",H152,IF($F$267="A competition",G152,I152))</f>
        <v>-</v>
      </c>
      <c r="C152" s="81" t="s">
        <v>251</v>
      </c>
      <c r="D152" s="81" t="s">
        <v>7</v>
      </c>
      <c r="E152" s="136" t="s">
        <v>563</v>
      </c>
      <c r="F152" s="52" t="s">
        <v>40</v>
      </c>
      <c r="G152" s="52" t="s">
        <v>40</v>
      </c>
      <c r="H152" s="163" t="s">
        <v>220</v>
      </c>
      <c r="I152" s="77" t="str">
        <f t="shared" si="18"/>
        <v>PRE Girls</v>
      </c>
      <c r="J152" s="80"/>
    </row>
    <row r="153" spans="1:10" s="58" customFormat="1" hidden="1" x14ac:dyDescent="0.25">
      <c r="A153" s="62" t="str">
        <f t="shared" si="14"/>
        <v>MENALDA Kyana</v>
      </c>
      <c r="B153" s="52" t="str">
        <f>IF($F$267="B competition",H153,IF($F$267="A competition",G153,I153))</f>
        <v>JUN Ladies A</v>
      </c>
      <c r="C153" s="81" t="s">
        <v>251</v>
      </c>
      <c r="D153" s="81" t="s">
        <v>6</v>
      </c>
      <c r="E153" s="52" t="s">
        <v>152</v>
      </c>
      <c r="F153" s="52" t="s">
        <v>40</v>
      </c>
      <c r="G153" s="52" t="s">
        <v>312</v>
      </c>
      <c r="H153" s="109" t="s">
        <v>312</v>
      </c>
      <c r="I153" s="77" t="str">
        <f t="shared" si="18"/>
        <v>JUN Ladies A</v>
      </c>
      <c r="J153" s="80"/>
    </row>
    <row r="154" spans="1:10" s="58" customFormat="1" hidden="1" x14ac:dyDescent="0.25">
      <c r="A154" s="62" t="str">
        <f t="shared" si="14"/>
        <v>MERSCH Estelle</v>
      </c>
      <c r="B154" s="52" t="str">
        <f>IF($F$267="B competition",H154,IF($F$267="A competition",G154,I154))</f>
        <v>-</v>
      </c>
      <c r="C154" s="81" t="s">
        <v>251</v>
      </c>
      <c r="D154" s="81" t="s">
        <v>5</v>
      </c>
      <c r="E154" s="52" t="s">
        <v>153</v>
      </c>
      <c r="F154" s="52" t="s">
        <v>40</v>
      </c>
      <c r="G154" s="52" t="s">
        <v>40</v>
      </c>
      <c r="H154" s="109" t="s">
        <v>311</v>
      </c>
      <c r="I154" s="77" t="str">
        <f t="shared" si="18"/>
        <v>BNO Girls B</v>
      </c>
      <c r="J154" s="80"/>
    </row>
    <row r="155" spans="1:10" s="58" customFormat="1" hidden="1" x14ac:dyDescent="0.25">
      <c r="A155" s="62" t="str">
        <f t="shared" si="14"/>
        <v>MEULEMANS Stella</v>
      </c>
      <c r="B155" s="52" t="str">
        <f>IF($F$267="B competition",H155,IF($F$267="A competition",G155,I155))</f>
        <v>-</v>
      </c>
      <c r="C155" s="81" t="s">
        <v>251</v>
      </c>
      <c r="D155" s="81" t="s">
        <v>45</v>
      </c>
      <c r="E155" s="52" t="s">
        <v>154</v>
      </c>
      <c r="F155" s="52" t="s">
        <v>40</v>
      </c>
      <c r="G155" s="52" t="s">
        <v>40</v>
      </c>
      <c r="H155" s="109" t="s">
        <v>315</v>
      </c>
      <c r="I155" s="77" t="str">
        <f t="shared" si="18"/>
        <v>ANO Girls B</v>
      </c>
      <c r="J155" s="80"/>
    </row>
    <row r="156" spans="1:10" s="58" customFormat="1" hidden="1" x14ac:dyDescent="0.25">
      <c r="A156" s="62" t="str">
        <f t="shared" si="14"/>
        <v>MICHAUX Romane</v>
      </c>
      <c r="B156" s="52" t="str">
        <f>IF($F$267="B competition",H156,IF($F$267="A competition",G156,I156))</f>
        <v>-</v>
      </c>
      <c r="C156" s="81" t="s">
        <v>251</v>
      </c>
      <c r="D156" s="81" t="s">
        <v>17</v>
      </c>
      <c r="E156" s="52" t="s">
        <v>155</v>
      </c>
      <c r="F156" s="52" t="s">
        <v>40</v>
      </c>
      <c r="G156" s="52" t="s">
        <v>40</v>
      </c>
      <c r="H156" s="109" t="s">
        <v>311</v>
      </c>
      <c r="I156" s="77" t="str">
        <f t="shared" si="18"/>
        <v>BNO Girls B</v>
      </c>
      <c r="J156" s="80"/>
    </row>
    <row r="157" spans="1:10" s="58" customFormat="1" hidden="1" x14ac:dyDescent="0.25">
      <c r="A157" s="62" t="str">
        <f t="shared" si="14"/>
        <v>MICHIELSEN Linske</v>
      </c>
      <c r="B157" s="52" t="str">
        <f>IF($F$267="B competition",H157,IF($F$267="A competition",G157,I157))</f>
        <v>-</v>
      </c>
      <c r="C157" s="81" t="s">
        <v>251</v>
      </c>
      <c r="D157" s="81" t="s">
        <v>47</v>
      </c>
      <c r="E157" s="52" t="s">
        <v>156</v>
      </c>
      <c r="F157" s="52" t="s">
        <v>40</v>
      </c>
      <c r="G157" s="116" t="s">
        <v>40</v>
      </c>
      <c r="H157" s="109" t="s">
        <v>313</v>
      </c>
      <c r="I157" s="77" t="str">
        <f t="shared" si="18"/>
        <v>INO Girls B</v>
      </c>
      <c r="J157" s="80"/>
    </row>
    <row r="158" spans="1:10" s="58" customFormat="1" hidden="1" x14ac:dyDescent="0.25">
      <c r="A158" s="62" t="str">
        <f>E158</f>
        <v>MISSEEUW Charlotte</v>
      </c>
      <c r="B158" s="52" t="str">
        <f>IF($F$267="B competition",H158,IF($F$267="A competition",G158,I158))</f>
        <v>-</v>
      </c>
      <c r="C158" s="81" t="s">
        <v>251</v>
      </c>
      <c r="D158" s="81" t="s">
        <v>6</v>
      </c>
      <c r="E158" s="52" t="s">
        <v>157</v>
      </c>
      <c r="F158" s="52" t="s">
        <v>40</v>
      </c>
      <c r="G158" s="116" t="s">
        <v>40</v>
      </c>
      <c r="H158" s="109" t="s">
        <v>323</v>
      </c>
      <c r="I158" s="77" t="str">
        <f t="shared" si="18"/>
        <v>MIN Girls</v>
      </c>
      <c r="J158" s="80"/>
    </row>
    <row r="159" spans="1:10" s="58" customFormat="1" hidden="1" x14ac:dyDescent="0.25">
      <c r="A159" s="62" t="str">
        <f t="shared" si="14"/>
        <v>MONGIOVI Prescillia</v>
      </c>
      <c r="B159" s="52" t="str">
        <f>IF($F$267="B competition",H159,IF($F$267="A competition",G159,I159))</f>
        <v>BNO Girls A</v>
      </c>
      <c r="C159" s="81" t="s">
        <v>251</v>
      </c>
      <c r="D159" s="81" t="s">
        <v>17</v>
      </c>
      <c r="E159" s="52" t="s">
        <v>158</v>
      </c>
      <c r="F159" s="52" t="s">
        <v>40</v>
      </c>
      <c r="G159" s="52" t="s">
        <v>316</v>
      </c>
      <c r="H159" s="109" t="s">
        <v>316</v>
      </c>
      <c r="I159" s="77" t="str">
        <f t="shared" si="18"/>
        <v>BNO Girls A</v>
      </c>
      <c r="J159" s="80"/>
    </row>
    <row r="160" spans="1:10" s="58" customFormat="1" hidden="1" x14ac:dyDescent="0.25">
      <c r="A160" s="62" t="str">
        <f t="shared" si="14"/>
        <v>MONTFORT Iris</v>
      </c>
      <c r="B160" s="52" t="str">
        <f>IF($F$267="B competition",H160,IF($F$267="A competition",G160,I160))</f>
        <v>-</v>
      </c>
      <c r="C160" s="81" t="s">
        <v>251</v>
      </c>
      <c r="D160" s="81" t="s">
        <v>6</v>
      </c>
      <c r="E160" s="52" t="s">
        <v>159</v>
      </c>
      <c r="F160" s="52" t="s">
        <v>40</v>
      </c>
      <c r="G160" s="52" t="s">
        <v>40</v>
      </c>
      <c r="H160" s="109" t="s">
        <v>313</v>
      </c>
      <c r="I160" s="77" t="str">
        <f t="shared" si="18"/>
        <v>INO Girls B</v>
      </c>
      <c r="J160" s="80"/>
    </row>
    <row r="161" spans="1:10" s="58" customFormat="1" hidden="1" x14ac:dyDescent="0.25">
      <c r="A161" s="62" t="str">
        <f t="shared" si="14"/>
        <v>MONTFORT Nadèlge</v>
      </c>
      <c r="B161" s="52" t="str">
        <f>IF($F$267="B competition",H161,IF($F$267="A competition",G161,I161))</f>
        <v>-</v>
      </c>
      <c r="C161" s="81" t="s">
        <v>251</v>
      </c>
      <c r="D161" s="81" t="s">
        <v>6</v>
      </c>
      <c r="E161" s="52" t="s">
        <v>160</v>
      </c>
      <c r="F161" s="52" t="s">
        <v>40</v>
      </c>
      <c r="G161" s="52" t="s">
        <v>40</v>
      </c>
      <c r="H161" s="109" t="s">
        <v>323</v>
      </c>
      <c r="I161" s="77" t="str">
        <f t="shared" si="18"/>
        <v>MIN Girls</v>
      </c>
      <c r="J161" s="80"/>
    </row>
    <row r="162" spans="1:10" s="58" customFormat="1" hidden="1" x14ac:dyDescent="0.25">
      <c r="A162" s="62" t="str">
        <f t="shared" si="14"/>
        <v>MOSQUERA-MACIA Lucia</v>
      </c>
      <c r="B162" s="52" t="str">
        <f>IF($F$267="B competition",H162,IF($F$267="A competition",G162,I162))</f>
        <v>-</v>
      </c>
      <c r="C162" s="81" t="s">
        <v>251</v>
      </c>
      <c r="D162" s="81" t="s">
        <v>2</v>
      </c>
      <c r="E162" s="52" t="s">
        <v>358</v>
      </c>
      <c r="F162" s="52" t="s">
        <v>40</v>
      </c>
      <c r="G162" s="52" t="s">
        <v>40</v>
      </c>
      <c r="H162" s="109" t="s">
        <v>220</v>
      </c>
      <c r="I162" s="77" t="str">
        <f t="shared" si="18"/>
        <v>PRE Girls</v>
      </c>
      <c r="J162" s="80"/>
    </row>
    <row r="163" spans="1:10" s="58" customFormat="1" hidden="1" x14ac:dyDescent="0.25">
      <c r="A163" s="62" t="str">
        <f t="shared" si="14"/>
        <v>MUGNIER Naomie</v>
      </c>
      <c r="B163" s="52" t="str">
        <f>IF($F$267="B competition",H163,IF($F$267="A competition",G163,I163))</f>
        <v>SEN Ladies A</v>
      </c>
      <c r="C163" s="81" t="s">
        <v>251</v>
      </c>
      <c r="D163" s="81" t="s">
        <v>54</v>
      </c>
      <c r="E163" s="52" t="s">
        <v>407</v>
      </c>
      <c r="F163" s="52" t="s">
        <v>40</v>
      </c>
      <c r="G163" s="52" t="s">
        <v>325</v>
      </c>
      <c r="H163" s="109" t="s">
        <v>325</v>
      </c>
      <c r="I163" s="77" t="str">
        <f t="shared" si="18"/>
        <v>SEN Ladies A</v>
      </c>
      <c r="J163" s="80"/>
    </row>
    <row r="164" spans="1:10" s="58" customFormat="1" hidden="1" x14ac:dyDescent="0.25">
      <c r="A164" s="62" t="str">
        <f t="shared" si="14"/>
        <v>NAVARRA Livia</v>
      </c>
      <c r="B164" s="52" t="str">
        <f>IF($F$267="B competition",H164,IF($F$267="A competition",G164,I164))</f>
        <v>INO Girls A</v>
      </c>
      <c r="C164" s="81" t="s">
        <v>251</v>
      </c>
      <c r="D164" s="81" t="s">
        <v>5</v>
      </c>
      <c r="E164" s="52" t="s">
        <v>161</v>
      </c>
      <c r="F164" s="52" t="s">
        <v>40</v>
      </c>
      <c r="G164" s="52" t="s">
        <v>310</v>
      </c>
      <c r="H164" s="109" t="s">
        <v>310</v>
      </c>
      <c r="I164" s="77" t="str">
        <f t="shared" si="18"/>
        <v>INO Girls A</v>
      </c>
      <c r="J164" s="80"/>
    </row>
    <row r="165" spans="1:10" s="58" customFormat="1" hidden="1" x14ac:dyDescent="0.25">
      <c r="A165" s="62" t="str">
        <f t="shared" si="14"/>
        <v>NIJS Elga</v>
      </c>
      <c r="B165" s="52" t="str">
        <f>IF($F$267="B competition",H165,IF($F$267="A competition",G165,I165))</f>
        <v>-</v>
      </c>
      <c r="C165" s="81" t="s">
        <v>251</v>
      </c>
      <c r="D165" s="81" t="s">
        <v>2</v>
      </c>
      <c r="E165" s="52" t="s">
        <v>162</v>
      </c>
      <c r="F165" s="52" t="s">
        <v>40</v>
      </c>
      <c r="G165" s="52" t="s">
        <v>40</v>
      </c>
      <c r="H165" s="109" t="s">
        <v>323</v>
      </c>
      <c r="I165" s="77" t="str">
        <f t="shared" si="18"/>
        <v>MIN Girls</v>
      </c>
      <c r="J165" s="80"/>
    </row>
    <row r="166" spans="1:10" s="58" customFormat="1" hidden="1" x14ac:dyDescent="0.25">
      <c r="A166" s="62" t="str">
        <f t="shared" si="14"/>
        <v>ONCLIN Lyna</v>
      </c>
      <c r="B166" s="52" t="str">
        <f>IF($F$267="B competition",H166,IF($F$267="A competition",G166,I166))</f>
        <v>-</v>
      </c>
      <c r="C166" s="81" t="s">
        <v>251</v>
      </c>
      <c r="D166" s="81" t="s">
        <v>7</v>
      </c>
      <c r="E166" s="52" t="s">
        <v>432</v>
      </c>
      <c r="F166" s="52" t="s">
        <v>40</v>
      </c>
      <c r="G166" s="52" t="s">
        <v>40</v>
      </c>
      <c r="H166" s="109" t="s">
        <v>220</v>
      </c>
      <c r="I166" s="77" t="str">
        <f t="shared" si="18"/>
        <v>PRE Girls</v>
      </c>
      <c r="J166" s="80"/>
    </row>
    <row r="167" spans="1:10" s="58" customFormat="1" hidden="1" x14ac:dyDescent="0.25">
      <c r="A167" s="62" t="str">
        <f>E167</f>
        <v>ONWUKA Oluchi</v>
      </c>
      <c r="B167" s="52" t="str">
        <f>IF($F$267="B competition",H167,IF($F$267="A competition",G167,I167))</f>
        <v>BNO Girls A</v>
      </c>
      <c r="C167" s="81" t="s">
        <v>251</v>
      </c>
      <c r="D167" s="81" t="s">
        <v>42</v>
      </c>
      <c r="E167" s="52" t="s">
        <v>163</v>
      </c>
      <c r="F167" s="52" t="s">
        <v>40</v>
      </c>
      <c r="G167" s="116" t="s">
        <v>316</v>
      </c>
      <c r="H167" s="109" t="s">
        <v>316</v>
      </c>
      <c r="I167" s="77" t="str">
        <f t="shared" si="18"/>
        <v>BNO Girls A</v>
      </c>
      <c r="J167" s="80"/>
    </row>
    <row r="168" spans="1:10" s="58" customFormat="1" hidden="1" x14ac:dyDescent="0.25">
      <c r="A168" s="62" t="str">
        <f t="shared" si="14"/>
        <v>PARMENTIER Clémence</v>
      </c>
      <c r="B168" s="52" t="str">
        <f>IF($F$267="B competition",H168,IF($F$267="A competition",G168,I168))</f>
        <v>-</v>
      </c>
      <c r="C168" s="81" t="s">
        <v>251</v>
      </c>
      <c r="D168" s="81" t="s">
        <v>5</v>
      </c>
      <c r="E168" s="52" t="s">
        <v>164</v>
      </c>
      <c r="F168" s="52" t="s">
        <v>40</v>
      </c>
      <c r="G168" s="52" t="s">
        <v>40</v>
      </c>
      <c r="H168" s="109" t="s">
        <v>313</v>
      </c>
      <c r="I168" s="77" t="str">
        <f t="shared" si="18"/>
        <v>INO Girls B</v>
      </c>
      <c r="J168" s="80"/>
    </row>
    <row r="169" spans="1:10" s="58" customFormat="1" hidden="1" x14ac:dyDescent="0.25">
      <c r="A169" s="62" t="str">
        <f t="shared" si="14"/>
        <v>PETERS VERONESI Nina</v>
      </c>
      <c r="B169" s="52" t="str">
        <f>IF($F$267="B competition",H169,IF($F$267="A competition",G169,I169))</f>
        <v>-</v>
      </c>
      <c r="C169" s="81" t="s">
        <v>251</v>
      </c>
      <c r="D169" s="81" t="s">
        <v>5</v>
      </c>
      <c r="E169" s="52" t="s">
        <v>359</v>
      </c>
      <c r="F169" s="52" t="s">
        <v>40</v>
      </c>
      <c r="G169" s="52" t="s">
        <v>40</v>
      </c>
      <c r="H169" s="109" t="s">
        <v>323</v>
      </c>
      <c r="I169" s="77" t="str">
        <f t="shared" si="18"/>
        <v>MIN Girls</v>
      </c>
      <c r="J169" s="80"/>
    </row>
    <row r="170" spans="1:10" s="58" customFormat="1" hidden="1" x14ac:dyDescent="0.25">
      <c r="A170" s="62" t="str">
        <f t="shared" si="14"/>
        <v>PINZARRONE Lily</v>
      </c>
      <c r="B170" s="52" t="str">
        <f>IF($F$267="B competition",H170,IF($F$267="A competition",G170,I170))</f>
        <v>JUN Ladies A</v>
      </c>
      <c r="C170" s="81" t="s">
        <v>251</v>
      </c>
      <c r="D170" s="81" t="s">
        <v>42</v>
      </c>
      <c r="E170" s="52" t="s">
        <v>165</v>
      </c>
      <c r="F170" s="52" t="s">
        <v>40</v>
      </c>
      <c r="G170" s="52" t="s">
        <v>312</v>
      </c>
      <c r="H170" s="109" t="s">
        <v>325</v>
      </c>
      <c r="I170" s="77" t="str">
        <f t="shared" si="18"/>
        <v>JUN Ladies A</v>
      </c>
      <c r="J170" s="80"/>
    </row>
    <row r="171" spans="1:10" s="58" customFormat="1" hidden="1" x14ac:dyDescent="0.25">
      <c r="A171" s="62" t="str">
        <f t="shared" si="14"/>
        <v>PINZARRONE Nina</v>
      </c>
      <c r="B171" s="52" t="str">
        <f>IF($F$267="B competition",H171,IF($F$267="A competition",G171,I171))</f>
        <v>JUN Ladies A</v>
      </c>
      <c r="C171" s="81" t="s">
        <v>251</v>
      </c>
      <c r="D171" s="81" t="s">
        <v>42</v>
      </c>
      <c r="E171" s="52" t="s">
        <v>166</v>
      </c>
      <c r="F171" s="52" t="s">
        <v>40</v>
      </c>
      <c r="G171" s="52" t="s">
        <v>312</v>
      </c>
      <c r="H171" s="109" t="s">
        <v>325</v>
      </c>
      <c r="I171" s="77" t="str">
        <f t="shared" si="18"/>
        <v>JUN Ladies A</v>
      </c>
      <c r="J171" s="80"/>
    </row>
    <row r="172" spans="1:10" s="58" customFormat="1" hidden="1" x14ac:dyDescent="0.25">
      <c r="A172" s="62" t="str">
        <f t="shared" si="14"/>
        <v>RAIMO Ilaria</v>
      </c>
      <c r="B172" s="52" t="str">
        <f>IF($F$267="B competition",H172,IF($F$267="A competition",G172,I172))</f>
        <v>-</v>
      </c>
      <c r="C172" s="81" t="s">
        <v>251</v>
      </c>
      <c r="D172" s="81" t="s">
        <v>17</v>
      </c>
      <c r="E172" s="52" t="s">
        <v>167</v>
      </c>
      <c r="F172" s="52" t="s">
        <v>40</v>
      </c>
      <c r="G172" s="116" t="s">
        <v>40</v>
      </c>
      <c r="H172" s="109" t="s">
        <v>313</v>
      </c>
      <c r="I172" s="77" t="str">
        <f t="shared" si="18"/>
        <v>INO Girls B</v>
      </c>
      <c r="J172" s="80"/>
    </row>
    <row r="173" spans="1:10" s="58" customFormat="1" hidden="1" x14ac:dyDescent="0.25">
      <c r="A173" s="62" t="str">
        <f t="shared" si="14"/>
        <v>RAMADANI Besian</v>
      </c>
      <c r="B173" s="52" t="str">
        <f>IF($F$267="B competition",H173,IF($F$267="A competition",G173,I173))</f>
        <v>-</v>
      </c>
      <c r="C173" s="81" t="s">
        <v>1</v>
      </c>
      <c r="D173" s="81" t="s">
        <v>2</v>
      </c>
      <c r="E173" s="52" t="s">
        <v>402</v>
      </c>
      <c r="F173" s="52" t="s">
        <v>40</v>
      </c>
      <c r="G173" s="52" t="s">
        <v>40</v>
      </c>
      <c r="H173" s="163" t="s">
        <v>317</v>
      </c>
      <c r="I173" s="77" t="str">
        <f t="shared" si="18"/>
        <v>MIN Boys</v>
      </c>
      <c r="J173" s="80"/>
    </row>
    <row r="174" spans="1:10" s="58" customFormat="1" hidden="1" x14ac:dyDescent="0.25">
      <c r="A174" s="62" t="str">
        <f t="shared" si="14"/>
        <v>RAMOS Daphne</v>
      </c>
      <c r="B174" s="52" t="str">
        <f>IF($F$267="B competition",H174,IF($F$267="A competition",G174,I174))</f>
        <v>ANO Girls A</v>
      </c>
      <c r="C174" s="81" t="s">
        <v>251</v>
      </c>
      <c r="D174" s="81" t="s">
        <v>2</v>
      </c>
      <c r="E174" s="52" t="s">
        <v>168</v>
      </c>
      <c r="F174" s="52" t="s">
        <v>40</v>
      </c>
      <c r="G174" s="52" t="s">
        <v>314</v>
      </c>
      <c r="H174" s="109" t="s">
        <v>314</v>
      </c>
      <c r="I174" s="77" t="str">
        <f t="shared" si="18"/>
        <v>ANO Girls A</v>
      </c>
      <c r="J174" s="80"/>
    </row>
    <row r="175" spans="1:10" s="58" customFormat="1" hidden="1" x14ac:dyDescent="0.25">
      <c r="A175" s="62" t="str">
        <f>E175</f>
        <v>RAMOS Penelope</v>
      </c>
      <c r="B175" s="52" t="str">
        <f>IF($F$267="B competition",H175,IF($F$267="A competition",G175,I175))</f>
        <v>INO Girls A</v>
      </c>
      <c r="C175" s="81" t="s">
        <v>251</v>
      </c>
      <c r="D175" s="81" t="s">
        <v>2</v>
      </c>
      <c r="E175" s="52" t="s">
        <v>169</v>
      </c>
      <c r="F175" s="52" t="s">
        <v>40</v>
      </c>
      <c r="G175" s="52" t="s">
        <v>310</v>
      </c>
      <c r="H175" s="109" t="s">
        <v>310</v>
      </c>
      <c r="I175" s="77" t="str">
        <f t="shared" si="18"/>
        <v>INO Girls A</v>
      </c>
      <c r="J175" s="80"/>
    </row>
    <row r="176" spans="1:10" s="58" customFormat="1" hidden="1" x14ac:dyDescent="0.25">
      <c r="A176" s="62" t="str">
        <f t="shared" si="14"/>
        <v>RAVYTS Robyn</v>
      </c>
      <c r="B176" s="52" t="str">
        <f>IF($F$267="B competition",H176,IF($F$267="A competition",G176,I176))</f>
        <v>-</v>
      </c>
      <c r="C176" s="81" t="s">
        <v>251</v>
      </c>
      <c r="D176" s="81" t="s">
        <v>6</v>
      </c>
      <c r="E176" s="52" t="s">
        <v>170</v>
      </c>
      <c r="F176" s="52" t="s">
        <v>40</v>
      </c>
      <c r="G176" s="52" t="s">
        <v>40</v>
      </c>
      <c r="H176" s="109" t="s">
        <v>324</v>
      </c>
      <c r="I176" s="77" t="str">
        <f t="shared" si="18"/>
        <v>SEN Ladies B</v>
      </c>
      <c r="J176" s="80"/>
    </row>
    <row r="177" spans="1:10" s="58" customFormat="1" hidden="1" x14ac:dyDescent="0.25">
      <c r="A177" s="62" t="str">
        <f t="shared" si="14"/>
        <v>REMEYSEN Lilou</v>
      </c>
      <c r="B177" s="52" t="str">
        <f>IF($F$267="B competition",H177,IF($F$267="A competition",G177,I177))</f>
        <v>INO Girls A</v>
      </c>
      <c r="C177" s="81" t="s">
        <v>251</v>
      </c>
      <c r="D177" s="81" t="s">
        <v>42</v>
      </c>
      <c r="E177" s="52" t="s">
        <v>234</v>
      </c>
      <c r="F177" s="52" t="s">
        <v>40</v>
      </c>
      <c r="G177" s="52" t="s">
        <v>310</v>
      </c>
      <c r="H177" s="109" t="s">
        <v>310</v>
      </c>
      <c r="I177" s="77" t="str">
        <f t="shared" si="18"/>
        <v>INO Girls A</v>
      </c>
      <c r="J177" s="80"/>
    </row>
    <row r="178" spans="1:10" s="58" customFormat="1" hidden="1" x14ac:dyDescent="0.25">
      <c r="A178" s="62" t="str">
        <f t="shared" ref="A178" si="19">E178</f>
        <v>REUMERS Daphne</v>
      </c>
      <c r="B178" s="52" t="str">
        <f>IF($F$267="B competition",H178,IF($F$267="A competition",G178,I178))</f>
        <v>-</v>
      </c>
      <c r="C178" s="81" t="s">
        <v>251</v>
      </c>
      <c r="D178" s="81" t="s">
        <v>7</v>
      </c>
      <c r="E178" s="52" t="s">
        <v>470</v>
      </c>
      <c r="F178" s="52" t="s">
        <v>40</v>
      </c>
      <c r="G178" s="52" t="s">
        <v>40</v>
      </c>
      <c r="H178" s="109" t="s">
        <v>221</v>
      </c>
      <c r="I178" s="77" t="str">
        <f t="shared" ref="I178" si="20">IF(G178&lt;&gt;"-",G178,H178)</f>
        <v>JUN Ladies B</v>
      </c>
      <c r="J178" s="80"/>
    </row>
    <row r="179" spans="1:10" s="58" customFormat="1" hidden="1" x14ac:dyDescent="0.25">
      <c r="A179" s="62" t="str">
        <f t="shared" si="14"/>
        <v>ROBEERST Emilie</v>
      </c>
      <c r="B179" s="52" t="str">
        <f>IF($F$267="B competition",H179,IF($F$267="A competition",G179,I179))</f>
        <v>-</v>
      </c>
      <c r="C179" s="81" t="s">
        <v>251</v>
      </c>
      <c r="D179" s="81" t="s">
        <v>5</v>
      </c>
      <c r="E179" s="52" t="s">
        <v>171</v>
      </c>
      <c r="F179" s="52" t="s">
        <v>40</v>
      </c>
      <c r="G179" s="52" t="s">
        <v>40</v>
      </c>
      <c r="H179" s="109" t="s">
        <v>311</v>
      </c>
      <c r="I179" s="77" t="str">
        <f t="shared" si="18"/>
        <v>BNO Girls B</v>
      </c>
      <c r="J179" s="80"/>
    </row>
    <row r="180" spans="1:10" s="58" customFormat="1" hidden="1" x14ac:dyDescent="0.25">
      <c r="A180" s="62" t="str">
        <f t="shared" si="14"/>
        <v>ROBYNS Liselotte</v>
      </c>
      <c r="B180" s="52" t="str">
        <f>IF($F$267="B competition",H180,IF($F$267="A competition",G180,I180))</f>
        <v>ANO Girls A</v>
      </c>
      <c r="C180" s="81" t="s">
        <v>251</v>
      </c>
      <c r="D180" s="81" t="s">
        <v>42</v>
      </c>
      <c r="E180" s="52" t="s">
        <v>172</v>
      </c>
      <c r="F180" s="52" t="s">
        <v>40</v>
      </c>
      <c r="G180" s="52" t="s">
        <v>314</v>
      </c>
      <c r="H180" s="109" t="s">
        <v>312</v>
      </c>
      <c r="I180" s="77" t="str">
        <f t="shared" si="18"/>
        <v>ANO Girls A</v>
      </c>
      <c r="J180" s="80"/>
    </row>
    <row r="181" spans="1:10" s="58" customFormat="1" hidden="1" x14ac:dyDescent="0.25">
      <c r="A181" s="62" t="str">
        <f t="shared" si="14"/>
        <v>ROGGEMAN Anouk</v>
      </c>
      <c r="B181" s="52" t="str">
        <f>IF($F$267="B competition",H181,IF($F$267="A competition",G181,I181))</f>
        <v>-</v>
      </c>
      <c r="C181" s="81" t="s">
        <v>251</v>
      </c>
      <c r="D181" s="81" t="s">
        <v>47</v>
      </c>
      <c r="E181" s="52" t="s">
        <v>378</v>
      </c>
      <c r="F181" s="52" t="s">
        <v>40</v>
      </c>
      <c r="G181" s="52" t="s">
        <v>40</v>
      </c>
      <c r="H181" s="109" t="s">
        <v>220</v>
      </c>
      <c r="I181" s="77" t="str">
        <f t="shared" si="18"/>
        <v>PRE Girls</v>
      </c>
      <c r="J181" s="80"/>
    </row>
    <row r="182" spans="1:10" s="58" customFormat="1" hidden="1" x14ac:dyDescent="0.25">
      <c r="A182" s="62" t="str">
        <f t="shared" ref="A182:A263" si="21">E182</f>
        <v>SANS FUENTES Sara Alejandra</v>
      </c>
      <c r="B182" s="52" t="str">
        <f>IF($F$267="B competition",H182,IF($F$267="A competition",G182,I182))</f>
        <v>-</v>
      </c>
      <c r="C182" s="81" t="s">
        <v>251</v>
      </c>
      <c r="D182" s="81" t="s">
        <v>54</v>
      </c>
      <c r="E182" s="52" t="s">
        <v>173</v>
      </c>
      <c r="F182" s="52" t="s">
        <v>40</v>
      </c>
      <c r="G182" s="52" t="s">
        <v>40</v>
      </c>
      <c r="H182" s="109" t="s">
        <v>313</v>
      </c>
      <c r="I182" s="77" t="str">
        <f t="shared" si="18"/>
        <v>INO Girls B</v>
      </c>
      <c r="J182" s="80"/>
    </row>
    <row r="183" spans="1:10" s="58" customFormat="1" hidden="1" x14ac:dyDescent="0.25">
      <c r="A183" s="62" t="str">
        <f t="shared" si="21"/>
        <v>SARIKAS Marianna</v>
      </c>
      <c r="B183" s="52" t="str">
        <f>IF($F$267="B competition",H183,IF($F$267="A competition",G183,I183))</f>
        <v>BNO Girls A</v>
      </c>
      <c r="C183" s="81" t="s">
        <v>251</v>
      </c>
      <c r="D183" s="81" t="s">
        <v>6</v>
      </c>
      <c r="E183" s="52" t="s">
        <v>174</v>
      </c>
      <c r="F183" s="52" t="s">
        <v>40</v>
      </c>
      <c r="G183" s="52" t="s">
        <v>316</v>
      </c>
      <c r="H183" s="109" t="s">
        <v>316</v>
      </c>
      <c r="I183" s="77" t="str">
        <f t="shared" si="18"/>
        <v>BNO Girls A</v>
      </c>
      <c r="J183" s="80"/>
    </row>
    <row r="184" spans="1:10" s="58" customFormat="1" hidden="1" x14ac:dyDescent="0.25">
      <c r="A184" s="62" t="str">
        <f t="shared" si="21"/>
        <v>SCHUURMANS Fleur</v>
      </c>
      <c r="B184" s="52" t="str">
        <f>IF($F$267="B competition",H184,IF($F$267="A competition",G184,I184))</f>
        <v>-</v>
      </c>
      <c r="C184" s="81" t="s">
        <v>251</v>
      </c>
      <c r="D184" s="81" t="s">
        <v>45</v>
      </c>
      <c r="E184" s="52" t="s">
        <v>430</v>
      </c>
      <c r="F184" s="52" t="s">
        <v>40</v>
      </c>
      <c r="G184" s="52" t="s">
        <v>40</v>
      </c>
      <c r="H184" s="109" t="s">
        <v>220</v>
      </c>
      <c r="I184" s="77" t="str">
        <f t="shared" si="18"/>
        <v>PRE Girls</v>
      </c>
      <c r="J184" s="80"/>
    </row>
    <row r="185" spans="1:10" s="58" customFormat="1" hidden="1" x14ac:dyDescent="0.25">
      <c r="A185" s="62" t="str">
        <f t="shared" si="21"/>
        <v>SCOTT Danya</v>
      </c>
      <c r="B185" s="52" t="str">
        <f>IF($F$267="B competition",H185,IF($F$267="A competition",G185,I185))</f>
        <v>-</v>
      </c>
      <c r="C185" s="81" t="s">
        <v>251</v>
      </c>
      <c r="D185" s="81" t="s">
        <v>42</v>
      </c>
      <c r="E185" s="52" t="s">
        <v>377</v>
      </c>
      <c r="F185" s="52" t="s">
        <v>40</v>
      </c>
      <c r="G185" s="52" t="s">
        <v>40</v>
      </c>
      <c r="H185" s="109" t="s">
        <v>323</v>
      </c>
      <c r="I185" s="77" t="str">
        <f t="shared" si="18"/>
        <v>MIN Girls</v>
      </c>
      <c r="J185" s="80"/>
    </row>
    <row r="186" spans="1:10" s="58" customFormat="1" hidden="1" x14ac:dyDescent="0.25">
      <c r="A186" s="62" t="str">
        <f t="shared" si="21"/>
        <v>SEVERINS Beyoncé</v>
      </c>
      <c r="B186" s="52" t="str">
        <f>IF($F$267="B competition",H186,IF($F$267="A competition",G186,I186))</f>
        <v>INO Girls A</v>
      </c>
      <c r="C186" s="81" t="s">
        <v>251</v>
      </c>
      <c r="D186" s="81" t="s">
        <v>47</v>
      </c>
      <c r="E186" s="52" t="s">
        <v>175</v>
      </c>
      <c r="F186" s="52" t="s">
        <v>40</v>
      </c>
      <c r="G186" s="52" t="s">
        <v>310</v>
      </c>
      <c r="H186" s="109" t="s">
        <v>310</v>
      </c>
      <c r="I186" s="77" t="str">
        <f t="shared" si="18"/>
        <v>INO Girls A</v>
      </c>
      <c r="J186" s="80"/>
    </row>
    <row r="187" spans="1:10" s="58" customFormat="1" hidden="1" x14ac:dyDescent="0.25">
      <c r="A187" s="62" t="str">
        <f t="shared" si="21"/>
        <v>SHORE Joséphine</v>
      </c>
      <c r="B187" s="52" t="str">
        <f>IF($F$267="B competition",H187,IF($F$267="A competition",G187,I187))</f>
        <v>-</v>
      </c>
      <c r="C187" s="81" t="s">
        <v>251</v>
      </c>
      <c r="D187" s="81" t="s">
        <v>2</v>
      </c>
      <c r="E187" s="52" t="s">
        <v>441</v>
      </c>
      <c r="F187" s="52" t="s">
        <v>40</v>
      </c>
      <c r="G187" s="52" t="s">
        <v>40</v>
      </c>
      <c r="H187" s="163" t="s">
        <v>220</v>
      </c>
      <c r="I187" s="77" t="str">
        <f t="shared" si="18"/>
        <v>PRE Girls</v>
      </c>
      <c r="J187" s="80"/>
    </row>
    <row r="188" spans="1:10" s="58" customFormat="1" hidden="1" x14ac:dyDescent="0.25">
      <c r="A188" s="62" t="str">
        <f t="shared" si="21"/>
        <v>SOHET Lou</v>
      </c>
      <c r="B188" s="52" t="str">
        <f>IF($F$267="B competition",H188,IF($F$267="A competition",G188,I188))</f>
        <v>INO Girls A</v>
      </c>
      <c r="C188" s="81" t="s">
        <v>251</v>
      </c>
      <c r="D188" s="81" t="s">
        <v>5</v>
      </c>
      <c r="E188" s="52" t="s">
        <v>176</v>
      </c>
      <c r="F188" s="52" t="s">
        <v>40</v>
      </c>
      <c r="G188" s="52" t="s">
        <v>310</v>
      </c>
      <c r="H188" s="109" t="s">
        <v>310</v>
      </c>
      <c r="I188" s="77" t="str">
        <f t="shared" si="18"/>
        <v>INO Girls A</v>
      </c>
      <c r="J188" s="80"/>
    </row>
    <row r="189" spans="1:10" s="58" customFormat="1" hidden="1" x14ac:dyDescent="0.25">
      <c r="A189" s="62" t="str">
        <f t="shared" si="21"/>
        <v>SOLLIE Iona</v>
      </c>
      <c r="B189" s="52" t="str">
        <f>IF($F$267="B competition",H189,IF($F$267="A competition",G189,I189))</f>
        <v>INO Girls A</v>
      </c>
      <c r="C189" s="81" t="s">
        <v>251</v>
      </c>
      <c r="D189" s="81" t="s">
        <v>42</v>
      </c>
      <c r="E189" s="52" t="s">
        <v>343</v>
      </c>
      <c r="F189" s="52" t="s">
        <v>40</v>
      </c>
      <c r="G189" s="52" t="s">
        <v>310</v>
      </c>
      <c r="H189" s="109" t="s">
        <v>310</v>
      </c>
      <c r="I189" s="77" t="str">
        <f t="shared" si="18"/>
        <v>INO Girls A</v>
      </c>
      <c r="J189" s="80"/>
    </row>
    <row r="190" spans="1:10" s="58" customFormat="1" hidden="1" x14ac:dyDescent="0.25">
      <c r="A190" s="62" t="str">
        <f>E190</f>
        <v>SOLLIE Indra</v>
      </c>
      <c r="B190" s="52" t="str">
        <f>IF($F$267="B competition",H190,IF($F$267="A competition",G190,I190))</f>
        <v>-</v>
      </c>
      <c r="C190" s="81" t="s">
        <v>251</v>
      </c>
      <c r="D190" s="81" t="s">
        <v>42</v>
      </c>
      <c r="E190" s="52" t="s">
        <v>425</v>
      </c>
      <c r="F190" s="52" t="s">
        <v>40</v>
      </c>
      <c r="G190" s="52" t="s">
        <v>40</v>
      </c>
      <c r="H190" s="109" t="s">
        <v>220</v>
      </c>
      <c r="I190" s="77" t="str">
        <f t="shared" si="18"/>
        <v>PRE Girls</v>
      </c>
      <c r="J190" s="80"/>
    </row>
    <row r="191" spans="1:10" s="58" customFormat="1" hidden="1" x14ac:dyDescent="0.25">
      <c r="A191" s="62" t="str">
        <f t="shared" ref="A191" si="22">E191</f>
        <v>SPRUYT Yentl</v>
      </c>
      <c r="B191" s="52" t="str">
        <f>IF($F$267="B competition",H191,IF($F$267="A competition",G191,I191))</f>
        <v>-</v>
      </c>
      <c r="C191" s="81" t="s">
        <v>251</v>
      </c>
      <c r="D191" s="81" t="s">
        <v>3</v>
      </c>
      <c r="E191" s="52" t="s">
        <v>360</v>
      </c>
      <c r="F191" s="52" t="s">
        <v>40</v>
      </c>
      <c r="G191" s="52" t="s">
        <v>40</v>
      </c>
      <c r="H191" s="109" t="s">
        <v>311</v>
      </c>
      <c r="I191" s="77" t="str">
        <f t="shared" si="18"/>
        <v>BNO Girls B</v>
      </c>
      <c r="J191" s="80"/>
    </row>
    <row r="192" spans="1:10" s="58" customFormat="1" hidden="1" x14ac:dyDescent="0.25">
      <c r="A192" s="62" t="str">
        <f t="shared" si="21"/>
        <v>STAS Charline</v>
      </c>
      <c r="B192" s="52" t="str">
        <f>IF($F$267="B competition",H192,IF($F$267="A competition",G192,I192))</f>
        <v>-</v>
      </c>
      <c r="C192" s="81" t="s">
        <v>251</v>
      </c>
      <c r="D192" s="81" t="s">
        <v>5</v>
      </c>
      <c r="E192" s="52" t="s">
        <v>361</v>
      </c>
      <c r="F192" s="52" t="s">
        <v>40</v>
      </c>
      <c r="G192" s="52" t="s">
        <v>40</v>
      </c>
      <c r="H192" s="109" t="s">
        <v>323</v>
      </c>
      <c r="I192" s="77" t="str">
        <f t="shared" si="18"/>
        <v>MIN Girls</v>
      </c>
      <c r="J192" s="80"/>
    </row>
    <row r="193" spans="1:10" s="58" customFormat="1" hidden="1" x14ac:dyDescent="0.25">
      <c r="A193" s="62" t="str">
        <f t="shared" si="21"/>
        <v>STROECKX Lize</v>
      </c>
      <c r="B193" s="52" t="str">
        <f>IF($F$267="B competition",H193,IF($F$267="A competition",G193,I193))</f>
        <v>BNO Girls A</v>
      </c>
      <c r="C193" s="81" t="s">
        <v>251</v>
      </c>
      <c r="D193" s="81" t="s">
        <v>3</v>
      </c>
      <c r="E193" s="52" t="s">
        <v>362</v>
      </c>
      <c r="F193" s="52" t="s">
        <v>40</v>
      </c>
      <c r="G193" s="52" t="s">
        <v>316</v>
      </c>
      <c r="H193" s="109" t="s">
        <v>316</v>
      </c>
      <c r="I193" s="77" t="str">
        <f t="shared" si="18"/>
        <v>BNO Girls A</v>
      </c>
      <c r="J193" s="80"/>
    </row>
    <row r="194" spans="1:10" s="76" customFormat="1" hidden="1" x14ac:dyDescent="0.25">
      <c r="A194" s="76" t="str">
        <f t="shared" si="21"/>
        <v>SUY June</v>
      </c>
      <c r="B194" s="52" t="str">
        <f>IF($F$267="B competition",H194,IF($F$267="A competition",G194,I194))</f>
        <v>BNO Girls A</v>
      </c>
      <c r="C194" s="81" t="s">
        <v>251</v>
      </c>
      <c r="D194" s="81" t="s">
        <v>7</v>
      </c>
      <c r="E194" s="52" t="s">
        <v>363</v>
      </c>
      <c r="F194" s="52" t="s">
        <v>40</v>
      </c>
      <c r="G194" s="52" t="s">
        <v>316</v>
      </c>
      <c r="H194" s="109" t="s">
        <v>316</v>
      </c>
      <c r="I194" s="77" t="str">
        <f t="shared" si="18"/>
        <v>BNO Girls A</v>
      </c>
      <c r="J194" s="148"/>
    </row>
    <row r="195" spans="1:10" s="52" customFormat="1" hidden="1" x14ac:dyDescent="0.25">
      <c r="A195" s="52" t="str">
        <f>E195</f>
        <v>SYZDYKOV Ekaterina</v>
      </c>
      <c r="B195" s="52" t="str">
        <f>IF($F$267="B competition",H195,IF($F$267="A competition",G195,I195))</f>
        <v>-</v>
      </c>
      <c r="C195" s="81" t="s">
        <v>251</v>
      </c>
      <c r="D195" s="81" t="s">
        <v>7</v>
      </c>
      <c r="E195" s="52" t="s">
        <v>177</v>
      </c>
      <c r="F195" s="52" t="s">
        <v>40</v>
      </c>
      <c r="G195" s="52" t="s">
        <v>40</v>
      </c>
      <c r="H195" s="109" t="s">
        <v>315</v>
      </c>
      <c r="I195" s="77" t="str">
        <f t="shared" si="18"/>
        <v>ANO Girls B</v>
      </c>
      <c r="J195" s="81"/>
    </row>
    <row r="196" spans="1:10" s="52" customFormat="1" hidden="1" x14ac:dyDescent="0.25">
      <c r="A196" s="52" t="str">
        <f>E196</f>
        <v>SYZDYKOV Polina</v>
      </c>
      <c r="B196" s="52" t="str">
        <f>IF($F$267="B competition",H196,IF($F$267="A competition",G196,I196))</f>
        <v>ANO Girls A</v>
      </c>
      <c r="C196" s="81" t="s">
        <v>251</v>
      </c>
      <c r="D196" s="81" t="s">
        <v>7</v>
      </c>
      <c r="E196" s="52" t="s">
        <v>178</v>
      </c>
      <c r="F196" s="52" t="s">
        <v>40</v>
      </c>
      <c r="G196" s="52" t="s">
        <v>314</v>
      </c>
      <c r="H196" s="109" t="s">
        <v>312</v>
      </c>
      <c r="I196" s="77" t="str">
        <f t="shared" si="18"/>
        <v>ANO Girls A</v>
      </c>
      <c r="J196" s="81"/>
    </row>
    <row r="197" spans="1:10" s="52" customFormat="1" hidden="1" x14ac:dyDescent="0.25">
      <c r="A197" s="52" t="str">
        <f>E197</f>
        <v>TAIBI Helena</v>
      </c>
      <c r="B197" s="52" t="str">
        <f>IF($F$267="B competition",H197,IF($F$267="A competition",G197,I197))</f>
        <v>-</v>
      </c>
      <c r="C197" s="81" t="s">
        <v>251</v>
      </c>
      <c r="D197" s="81" t="s">
        <v>2</v>
      </c>
      <c r="E197" s="52" t="s">
        <v>392</v>
      </c>
      <c r="F197" s="52" t="s">
        <v>40</v>
      </c>
      <c r="G197" s="52" t="s">
        <v>40</v>
      </c>
      <c r="H197" s="109" t="s">
        <v>313</v>
      </c>
      <c r="I197" s="77" t="str">
        <f t="shared" si="18"/>
        <v>INO Girls B</v>
      </c>
      <c r="J197" s="81"/>
    </row>
    <row r="198" spans="1:10" s="58" customFormat="1" hidden="1" x14ac:dyDescent="0.25">
      <c r="A198" s="62" t="str">
        <f t="shared" si="21"/>
        <v>THONET Clara</v>
      </c>
      <c r="B198" s="52" t="str">
        <f>IF($F$267="B competition",H198,IF($F$267="A competition",G198,I198))</f>
        <v>-</v>
      </c>
      <c r="C198" s="81" t="s">
        <v>251</v>
      </c>
      <c r="D198" s="81" t="s">
        <v>5</v>
      </c>
      <c r="E198" s="52" t="s">
        <v>255</v>
      </c>
      <c r="F198" s="52" t="s">
        <v>40</v>
      </c>
      <c r="G198" s="52" t="s">
        <v>40</v>
      </c>
      <c r="H198" s="109" t="s">
        <v>323</v>
      </c>
      <c r="I198" s="77" t="str">
        <f t="shared" si="18"/>
        <v>MIN Girls</v>
      </c>
      <c r="J198" s="80"/>
    </row>
    <row r="199" spans="1:10" s="58" customFormat="1" hidden="1" x14ac:dyDescent="0.25">
      <c r="A199" s="62" t="str">
        <f t="shared" si="21"/>
        <v>TINTURIER Chloé</v>
      </c>
      <c r="B199" s="52" t="str">
        <f>IF($F$267="B competition",H199,IF($F$267="A competition",G199,I199))</f>
        <v>JUN Ladies A</v>
      </c>
      <c r="C199" s="81" t="s">
        <v>251</v>
      </c>
      <c r="D199" s="81" t="s">
        <v>5</v>
      </c>
      <c r="E199" s="52" t="s">
        <v>179</v>
      </c>
      <c r="F199" s="52" t="s">
        <v>40</v>
      </c>
      <c r="G199" s="109" t="s">
        <v>312</v>
      </c>
      <c r="H199" s="109" t="s">
        <v>312</v>
      </c>
      <c r="I199" s="77" t="str">
        <f t="shared" si="18"/>
        <v>JUN Ladies A</v>
      </c>
      <c r="J199" s="80"/>
    </row>
    <row r="200" spans="1:10" s="58" customFormat="1" hidden="1" x14ac:dyDescent="0.25">
      <c r="A200" s="62" t="str">
        <f>E200</f>
        <v>TOULMONDE Emilie</v>
      </c>
      <c r="B200" s="52" t="str">
        <f>IF($F$267="B competition",H200,IF($F$267="A competition",G200,I200))</f>
        <v>-</v>
      </c>
      <c r="C200" s="81" t="s">
        <v>251</v>
      </c>
      <c r="D200" s="81" t="s">
        <v>5</v>
      </c>
      <c r="E200" s="52" t="s">
        <v>180</v>
      </c>
      <c r="F200" s="52" t="s">
        <v>40</v>
      </c>
      <c r="G200" s="52" t="s">
        <v>40</v>
      </c>
      <c r="H200" s="52" t="s">
        <v>311</v>
      </c>
      <c r="I200" s="77" t="str">
        <f t="shared" si="18"/>
        <v>BNO Girls B</v>
      </c>
      <c r="J200" s="80"/>
    </row>
    <row r="201" spans="1:10" s="58" customFormat="1" hidden="1" x14ac:dyDescent="0.25">
      <c r="A201" s="62" t="str">
        <f t="shared" ref="A201" si="23">E201</f>
        <v>TRUYE Luna</v>
      </c>
      <c r="B201" s="52" t="str">
        <f>IF($F$267="B competition",H201,IF($F$267="A competition",G201,I201))</f>
        <v>INO Girls A</v>
      </c>
      <c r="C201" s="81" t="s">
        <v>251</v>
      </c>
      <c r="D201" s="81" t="s">
        <v>4</v>
      </c>
      <c r="E201" s="52" t="s">
        <v>181</v>
      </c>
      <c r="F201" s="52" t="s">
        <v>40</v>
      </c>
      <c r="G201" s="52" t="s">
        <v>310</v>
      </c>
      <c r="H201" s="109" t="s">
        <v>310</v>
      </c>
      <c r="I201" s="77" t="str">
        <f t="shared" si="18"/>
        <v>INO Girls A</v>
      </c>
      <c r="J201" s="80"/>
    </row>
    <row r="202" spans="1:10" s="58" customFormat="1" hidden="1" x14ac:dyDescent="0.25">
      <c r="A202" s="62" t="str">
        <f t="shared" si="21"/>
        <v>TUMBAS-DE MUNCK Angelina</v>
      </c>
      <c r="B202" s="52" t="str">
        <f>IF($F$267="B competition",H202,IF($F$267="A competition",G202,I202))</f>
        <v>JUN Ladies A</v>
      </c>
      <c r="C202" s="81" t="s">
        <v>251</v>
      </c>
      <c r="D202" s="81" t="s">
        <v>4</v>
      </c>
      <c r="E202" s="52" t="s">
        <v>182</v>
      </c>
      <c r="F202" s="52" t="s">
        <v>40</v>
      </c>
      <c r="G202" s="52" t="s">
        <v>312</v>
      </c>
      <c r="H202" s="109" t="s">
        <v>325</v>
      </c>
      <c r="I202" s="77" t="str">
        <f t="shared" si="18"/>
        <v>JUN Ladies A</v>
      </c>
      <c r="J202" s="80"/>
    </row>
    <row r="203" spans="1:10" s="58" customFormat="1" hidden="1" x14ac:dyDescent="0.25">
      <c r="A203" s="62" t="str">
        <f t="shared" si="21"/>
        <v>TURKISTAN Selin</v>
      </c>
      <c r="B203" s="52" t="str">
        <f>IF($F$267="B competition",H203,IF($F$267="A competition",G203,I203))</f>
        <v>INO Girls A</v>
      </c>
      <c r="C203" s="81" t="s">
        <v>251</v>
      </c>
      <c r="D203" s="81" t="s">
        <v>4</v>
      </c>
      <c r="E203" s="52" t="s">
        <v>183</v>
      </c>
      <c r="F203" s="52" t="s">
        <v>40</v>
      </c>
      <c r="G203" s="109" t="s">
        <v>310</v>
      </c>
      <c r="H203" s="109" t="s">
        <v>310</v>
      </c>
      <c r="I203" s="77" t="str">
        <f t="shared" si="18"/>
        <v>INO Girls A</v>
      </c>
      <c r="J203" s="80"/>
    </row>
    <row r="204" spans="1:10" s="58" customFormat="1" hidden="1" x14ac:dyDescent="0.25">
      <c r="A204" s="62" t="str">
        <f t="shared" si="21"/>
        <v>VAN AERDE Enora</v>
      </c>
      <c r="B204" s="52" t="str">
        <f>IF($F$267="B competition",H204,IF($F$267="A competition",G204,I204))</f>
        <v>-</v>
      </c>
      <c r="C204" s="81" t="s">
        <v>251</v>
      </c>
      <c r="D204" s="81" t="s">
        <v>3</v>
      </c>
      <c r="E204" s="136" t="s">
        <v>556</v>
      </c>
      <c r="F204" s="52" t="s">
        <v>40</v>
      </c>
      <c r="G204" s="52" t="s">
        <v>40</v>
      </c>
      <c r="H204" s="163" t="s">
        <v>220</v>
      </c>
      <c r="I204" s="77" t="str">
        <f t="shared" si="18"/>
        <v>PRE Girls</v>
      </c>
      <c r="J204" s="80"/>
    </row>
    <row r="205" spans="1:10" s="58" customFormat="1" hidden="1" x14ac:dyDescent="0.25">
      <c r="A205" s="62" t="str">
        <f t="shared" si="21"/>
        <v>VAN BRUYSSEL Margaux</v>
      </c>
      <c r="B205" s="52" t="str">
        <f>IF($F$267="B competition",H205,IF($F$267="A competition",G205,I205))</f>
        <v>INO Girls A</v>
      </c>
      <c r="C205" s="81" t="s">
        <v>251</v>
      </c>
      <c r="D205" s="81" t="s">
        <v>2</v>
      </c>
      <c r="E205" s="52" t="s">
        <v>184</v>
      </c>
      <c r="F205" s="52" t="s">
        <v>40</v>
      </c>
      <c r="G205" s="52" t="s">
        <v>310</v>
      </c>
      <c r="H205" s="109" t="s">
        <v>310</v>
      </c>
      <c r="I205" s="77" t="str">
        <f t="shared" si="18"/>
        <v>INO Girls A</v>
      </c>
      <c r="J205" s="80"/>
    </row>
    <row r="206" spans="1:10" s="58" customFormat="1" hidden="1" x14ac:dyDescent="0.25">
      <c r="A206" s="62" t="str">
        <f t="shared" si="21"/>
        <v>VAN DEN BOGAERT Lyana</v>
      </c>
      <c r="B206" s="52" t="str">
        <f>IF($F$267="B competition",H206,IF($F$267="A competition",G206,I206))</f>
        <v>INO Girls A</v>
      </c>
      <c r="C206" s="81" t="s">
        <v>251</v>
      </c>
      <c r="D206" s="81" t="s">
        <v>47</v>
      </c>
      <c r="E206" s="52" t="s">
        <v>185</v>
      </c>
      <c r="F206" s="52" t="s">
        <v>40</v>
      </c>
      <c r="G206" s="52" t="s">
        <v>310</v>
      </c>
      <c r="H206" s="109" t="s">
        <v>310</v>
      </c>
      <c r="I206" s="77" t="str">
        <f t="shared" si="18"/>
        <v>INO Girls A</v>
      </c>
      <c r="J206" s="80"/>
    </row>
    <row r="207" spans="1:10" s="58" customFormat="1" hidden="1" x14ac:dyDescent="0.25">
      <c r="A207" s="62" t="str">
        <f t="shared" si="21"/>
        <v>VAN DEN BROECK Kyra</v>
      </c>
      <c r="B207" s="52" t="str">
        <f>IF($F$267="B competition",H207,IF($F$267="A competition",G207,I207))</f>
        <v>-</v>
      </c>
      <c r="C207" s="81" t="s">
        <v>251</v>
      </c>
      <c r="D207" s="81" t="s">
        <v>3</v>
      </c>
      <c r="E207" s="52" t="s">
        <v>428</v>
      </c>
      <c r="F207" s="52" t="s">
        <v>40</v>
      </c>
      <c r="G207" s="52" t="s">
        <v>40</v>
      </c>
      <c r="H207" s="109" t="s">
        <v>220</v>
      </c>
      <c r="I207" s="77" t="str">
        <f t="shared" si="18"/>
        <v>PRE Girls</v>
      </c>
      <c r="J207" s="80"/>
    </row>
    <row r="208" spans="1:10" s="58" customFormat="1" hidden="1" x14ac:dyDescent="0.25">
      <c r="A208" s="62" t="str">
        <f t="shared" si="21"/>
        <v>VAN DEN BROECK Shaury</v>
      </c>
      <c r="B208" s="52" t="str">
        <f>IF($F$267="B competition",H208,IF($F$267="A competition",G208,I208))</f>
        <v>-</v>
      </c>
      <c r="C208" s="81" t="s">
        <v>251</v>
      </c>
      <c r="D208" s="81" t="s">
        <v>47</v>
      </c>
      <c r="E208" s="52" t="s">
        <v>186</v>
      </c>
      <c r="F208" s="52" t="s">
        <v>40</v>
      </c>
      <c r="G208" s="52" t="s">
        <v>40</v>
      </c>
      <c r="H208" s="109" t="s">
        <v>313</v>
      </c>
      <c r="I208" s="77" t="str">
        <f t="shared" si="18"/>
        <v>INO Girls B</v>
      </c>
      <c r="J208" s="80"/>
    </row>
    <row r="209" spans="1:10" s="58" customFormat="1" hidden="1" x14ac:dyDescent="0.25">
      <c r="A209" s="62" t="str">
        <f t="shared" si="21"/>
        <v>VAN DEN BROECK Ziva</v>
      </c>
      <c r="B209" s="52" t="str">
        <f>IF($F$267="B competition",H209,IF($F$267="A competition",G209,I209))</f>
        <v>-</v>
      </c>
      <c r="C209" s="81" t="s">
        <v>251</v>
      </c>
      <c r="D209" s="81" t="s">
        <v>45</v>
      </c>
      <c r="E209" s="52" t="s">
        <v>429</v>
      </c>
      <c r="F209" s="52" t="s">
        <v>40</v>
      </c>
      <c r="G209" s="52" t="s">
        <v>40</v>
      </c>
      <c r="H209" s="109" t="s">
        <v>323</v>
      </c>
      <c r="I209" s="77" t="str">
        <f t="shared" ref="I209:I263" si="24">IF(G209&lt;&gt;"-",G209,H209)</f>
        <v>MIN Girls</v>
      </c>
      <c r="J209" s="80"/>
    </row>
    <row r="210" spans="1:10" s="58" customFormat="1" hidden="1" x14ac:dyDescent="0.25">
      <c r="A210" s="62" t="str">
        <f t="shared" si="21"/>
        <v>VAN DEN WIJNGAERT Febe</v>
      </c>
      <c r="B210" s="52" t="str">
        <f>IF($F$267="B competition",H210,IF($F$267="A competition",G210,I210))</f>
        <v>JUN Ladies A</v>
      </c>
      <c r="C210" s="81" t="s">
        <v>251</v>
      </c>
      <c r="D210" s="81" t="s">
        <v>3</v>
      </c>
      <c r="E210" s="52" t="s">
        <v>187</v>
      </c>
      <c r="F210" s="52" t="s">
        <v>40</v>
      </c>
      <c r="G210" s="52" t="s">
        <v>312</v>
      </c>
      <c r="H210" s="109" t="s">
        <v>312</v>
      </c>
      <c r="I210" s="77" t="str">
        <f t="shared" si="24"/>
        <v>JUN Ladies A</v>
      </c>
      <c r="J210" s="80"/>
    </row>
    <row r="211" spans="1:10" s="58" customFormat="1" hidden="1" x14ac:dyDescent="0.25">
      <c r="A211" s="62" t="str">
        <f t="shared" si="21"/>
        <v>VAN ESPEN Jannick</v>
      </c>
      <c r="B211" s="52" t="str">
        <f>IF($F$267="B competition",H211,IF($F$267="A competition",G211,I211))</f>
        <v>-</v>
      </c>
      <c r="C211" s="81" t="s">
        <v>1</v>
      </c>
      <c r="D211" s="81" t="s">
        <v>3</v>
      </c>
      <c r="E211" s="52" t="s">
        <v>188</v>
      </c>
      <c r="F211" s="52" t="s">
        <v>40</v>
      </c>
      <c r="G211" s="52" t="s">
        <v>40</v>
      </c>
      <c r="H211" s="109" t="s">
        <v>223</v>
      </c>
      <c r="I211" s="77" t="str">
        <f t="shared" si="24"/>
        <v>JUN Men B</v>
      </c>
      <c r="J211" s="80"/>
    </row>
    <row r="212" spans="1:10" s="58" customFormat="1" hidden="1" x14ac:dyDescent="0.25">
      <c r="A212" s="62" t="str">
        <f t="shared" si="21"/>
        <v>VAN GESTEL Daisy</v>
      </c>
      <c r="B212" s="52" t="str">
        <f>IF($F$267="B competition",H212,IF($F$267="A competition",G212,I212))</f>
        <v>-</v>
      </c>
      <c r="C212" s="81" t="s">
        <v>251</v>
      </c>
      <c r="D212" s="81" t="s">
        <v>31</v>
      </c>
      <c r="E212" s="52" t="s">
        <v>189</v>
      </c>
      <c r="F212" s="52" t="s">
        <v>40</v>
      </c>
      <c r="G212" s="52" t="s">
        <v>40</v>
      </c>
      <c r="H212" s="109" t="s">
        <v>323</v>
      </c>
      <c r="I212" s="77" t="str">
        <f t="shared" si="24"/>
        <v>MIN Girls</v>
      </c>
      <c r="J212" s="80"/>
    </row>
    <row r="213" spans="1:10" s="58" customFormat="1" hidden="1" x14ac:dyDescent="0.25">
      <c r="A213" s="62" t="str">
        <f t="shared" si="21"/>
        <v>VAN HERCK Lotta</v>
      </c>
      <c r="B213" s="52" t="str">
        <f>IF($F$267="B competition",H213,IF($F$267="A competition",G213,I213))</f>
        <v>-</v>
      </c>
      <c r="C213" s="81" t="s">
        <v>251</v>
      </c>
      <c r="D213" s="81" t="s">
        <v>42</v>
      </c>
      <c r="E213" s="52" t="s">
        <v>380</v>
      </c>
      <c r="F213" s="52" t="s">
        <v>40</v>
      </c>
      <c r="G213" s="52" t="s">
        <v>40</v>
      </c>
      <c r="H213" s="109" t="s">
        <v>311</v>
      </c>
      <c r="I213" s="77" t="str">
        <f t="shared" si="24"/>
        <v>BNO Girls B</v>
      </c>
      <c r="J213" s="80"/>
    </row>
    <row r="214" spans="1:10" s="58" customFormat="1" hidden="1" x14ac:dyDescent="0.25">
      <c r="A214" s="62" t="str">
        <f t="shared" si="21"/>
        <v>VAN LOOCK Emma</v>
      </c>
      <c r="B214" s="52" t="str">
        <f>IF($F$267="B competition",H214,IF($F$267="A competition",G214,I214))</f>
        <v>INO Girls A</v>
      </c>
      <c r="C214" s="81" t="s">
        <v>251</v>
      </c>
      <c r="D214" s="81" t="s">
        <v>3</v>
      </c>
      <c r="E214" s="52" t="s">
        <v>190</v>
      </c>
      <c r="F214" s="52" t="s">
        <v>40</v>
      </c>
      <c r="G214" s="52" t="s">
        <v>310</v>
      </c>
      <c r="H214" s="109" t="s">
        <v>310</v>
      </c>
      <c r="I214" s="77" t="str">
        <f t="shared" si="24"/>
        <v>INO Girls A</v>
      </c>
      <c r="J214" s="80"/>
    </row>
    <row r="215" spans="1:10" s="58" customFormat="1" hidden="1" x14ac:dyDescent="0.25">
      <c r="A215" s="62" t="str">
        <f t="shared" si="21"/>
        <v>VAN LAERE Yinthe</v>
      </c>
      <c r="B215" s="52" t="str">
        <f>IF($F$267="B competition",H215,IF($F$267="A competition",G215,I215))</f>
        <v>-</v>
      </c>
      <c r="C215" s="81" t="s">
        <v>251</v>
      </c>
      <c r="D215" s="81" t="s">
        <v>47</v>
      </c>
      <c r="E215" s="52" t="s">
        <v>442</v>
      </c>
      <c r="F215" s="52" t="s">
        <v>40</v>
      </c>
      <c r="G215" s="52" t="s">
        <v>40</v>
      </c>
      <c r="H215" s="109" t="s">
        <v>311</v>
      </c>
      <c r="I215" s="77" t="str">
        <f t="shared" si="24"/>
        <v>BNO Girls B</v>
      </c>
      <c r="J215" s="80"/>
    </row>
    <row r="216" spans="1:10" s="58" customFormat="1" hidden="1" x14ac:dyDescent="0.25">
      <c r="A216" s="62" t="str">
        <f>E216</f>
        <v>VAN MULDERS Maite</v>
      </c>
      <c r="B216" s="52" t="str">
        <f>IF($F$267="B competition",H216,IF($F$267="A competition",G216,I216))</f>
        <v>ANO Girls A</v>
      </c>
      <c r="C216" s="81" t="s">
        <v>251</v>
      </c>
      <c r="D216" s="81" t="s">
        <v>6</v>
      </c>
      <c r="E216" s="52" t="s">
        <v>191</v>
      </c>
      <c r="F216" s="52" t="s">
        <v>40</v>
      </c>
      <c r="G216" s="116" t="s">
        <v>314</v>
      </c>
      <c r="H216" s="109" t="s">
        <v>312</v>
      </c>
      <c r="I216" s="77" t="str">
        <f t="shared" si="24"/>
        <v>ANO Girls A</v>
      </c>
      <c r="J216" s="80"/>
    </row>
    <row r="217" spans="1:10" s="58" customFormat="1" hidden="1" x14ac:dyDescent="0.25">
      <c r="A217" s="62" t="str">
        <f>E217</f>
        <v>VAN NEVEL Fien</v>
      </c>
      <c r="B217" s="52" t="str">
        <f>IF($F$267="B competition",H217,IF($F$267="A competition",G217,I217))</f>
        <v>-</v>
      </c>
      <c r="C217" s="81" t="s">
        <v>251</v>
      </c>
      <c r="D217" s="81" t="s">
        <v>4</v>
      </c>
      <c r="E217" s="136" t="s">
        <v>550</v>
      </c>
      <c r="F217" s="52" t="s">
        <v>40</v>
      </c>
      <c r="G217" s="116" t="s">
        <v>40</v>
      </c>
      <c r="H217" s="163" t="s">
        <v>220</v>
      </c>
      <c r="I217" s="77" t="str">
        <f t="shared" ref="I217" si="25">IF(G217&lt;&gt;"-",G217,H217)</f>
        <v>PRE Girls</v>
      </c>
      <c r="J217" s="80"/>
    </row>
    <row r="218" spans="1:10" s="58" customFormat="1" hidden="1" x14ac:dyDescent="0.25">
      <c r="A218" s="62" t="str">
        <f>E218</f>
        <v>VAN ROOSBROECK Clarisse</v>
      </c>
      <c r="B218" s="52" t="str">
        <f>IF($F$267="B competition",H218,IF($F$267="A competition",G218,I218))</f>
        <v>-</v>
      </c>
      <c r="C218" s="81" t="s">
        <v>251</v>
      </c>
      <c r="D218" s="81" t="s">
        <v>17</v>
      </c>
      <c r="E218" s="52" t="s">
        <v>193</v>
      </c>
      <c r="F218" s="52" t="s">
        <v>40</v>
      </c>
      <c r="G218" s="116" t="s">
        <v>40</v>
      </c>
      <c r="H218" s="109" t="s">
        <v>313</v>
      </c>
      <c r="I218" s="77" t="str">
        <f t="shared" si="24"/>
        <v>INO Girls B</v>
      </c>
      <c r="J218" s="80"/>
    </row>
    <row r="219" spans="1:10" s="58" customFormat="1" hidden="1" x14ac:dyDescent="0.25">
      <c r="A219" s="62" t="str">
        <f t="shared" si="21"/>
        <v>VAN SANT Tatiana</v>
      </c>
      <c r="B219" s="52" t="str">
        <f>IF($F$267="B competition",H219,IF($F$267="A competition",G219,I219))</f>
        <v>-</v>
      </c>
      <c r="C219" s="81" t="s">
        <v>251</v>
      </c>
      <c r="D219" s="81" t="s">
        <v>47</v>
      </c>
      <c r="E219" s="52" t="s">
        <v>192</v>
      </c>
      <c r="F219" s="52" t="s">
        <v>40</v>
      </c>
      <c r="G219" s="52" t="s">
        <v>40</v>
      </c>
      <c r="H219" s="109" t="s">
        <v>311</v>
      </c>
      <c r="I219" s="77" t="str">
        <f t="shared" si="24"/>
        <v>BNO Girls B</v>
      </c>
      <c r="J219" s="80"/>
    </row>
    <row r="220" spans="1:10" s="58" customFormat="1" hidden="1" x14ac:dyDescent="0.25">
      <c r="A220" s="62" t="str">
        <f t="shared" si="21"/>
        <v>VAN STAEYEN Julie</v>
      </c>
      <c r="B220" s="52" t="str">
        <f>IF($F$267="B competition",H220,IF($F$267="A competition",G220,I220))</f>
        <v>-</v>
      </c>
      <c r="C220" s="81" t="s">
        <v>251</v>
      </c>
      <c r="D220" s="81" t="s">
        <v>47</v>
      </c>
      <c r="E220" s="52" t="s">
        <v>364</v>
      </c>
      <c r="F220" s="52" t="s">
        <v>40</v>
      </c>
      <c r="G220" s="52" t="s">
        <v>40</v>
      </c>
      <c r="H220" s="109" t="s">
        <v>323</v>
      </c>
      <c r="I220" s="77" t="str">
        <f t="shared" si="24"/>
        <v>MIN Girls</v>
      </c>
      <c r="J220" s="80"/>
    </row>
    <row r="221" spans="1:10" s="58" customFormat="1" hidden="1" x14ac:dyDescent="0.25">
      <c r="A221" s="62" t="str">
        <f t="shared" si="21"/>
        <v>VAN SCHUERBEEK Luna</v>
      </c>
      <c r="B221" s="52" t="str">
        <f>IF($F$267="B competition",H221,IF($F$267="A competition",G221,I221))</f>
        <v>ANO Girls A</v>
      </c>
      <c r="C221" s="81" t="s">
        <v>251</v>
      </c>
      <c r="D221" s="81" t="s">
        <v>6</v>
      </c>
      <c r="E221" s="52" t="s">
        <v>194</v>
      </c>
      <c r="F221" s="52" t="s">
        <v>40</v>
      </c>
      <c r="G221" s="52" t="s">
        <v>314</v>
      </c>
      <c r="H221" s="109" t="s">
        <v>314</v>
      </c>
      <c r="I221" s="77" t="str">
        <f t="shared" si="24"/>
        <v>ANO Girls A</v>
      </c>
      <c r="J221" s="80"/>
    </row>
    <row r="222" spans="1:10" s="58" customFormat="1" hidden="1" x14ac:dyDescent="0.25">
      <c r="A222" s="62" t="str">
        <f t="shared" si="21"/>
        <v>VAN STEENBERGHE Ilona</v>
      </c>
      <c r="B222" s="52" t="str">
        <f>IF($F$267="B competition",H222,IF($F$267="A competition",G222,I222))</f>
        <v>INO Girls A</v>
      </c>
      <c r="C222" s="81" t="s">
        <v>251</v>
      </c>
      <c r="D222" s="81" t="s">
        <v>45</v>
      </c>
      <c r="E222" s="52" t="s">
        <v>195</v>
      </c>
      <c r="F222" s="52" t="s">
        <v>40</v>
      </c>
      <c r="G222" s="52" t="s">
        <v>310</v>
      </c>
      <c r="H222" s="109" t="s">
        <v>310</v>
      </c>
      <c r="I222" s="77" t="str">
        <f t="shared" si="24"/>
        <v>INO Girls A</v>
      </c>
      <c r="J222" s="80"/>
    </row>
    <row r="223" spans="1:10" s="58" customFormat="1" hidden="1" x14ac:dyDescent="0.25">
      <c r="A223" s="62" t="str">
        <f t="shared" si="21"/>
        <v>VAN VALCKENBORGH Isaura</v>
      </c>
      <c r="B223" s="52" t="str">
        <f>IF($F$267="B competition",H223,IF($F$267="A competition",G223,I223))</f>
        <v>INO Girls A</v>
      </c>
      <c r="C223" s="81" t="s">
        <v>251</v>
      </c>
      <c r="D223" s="81" t="s">
        <v>6</v>
      </c>
      <c r="E223" s="52" t="s">
        <v>196</v>
      </c>
      <c r="F223" s="52" t="s">
        <v>40</v>
      </c>
      <c r="G223" s="109" t="s">
        <v>310</v>
      </c>
      <c r="H223" s="109" t="s">
        <v>310</v>
      </c>
      <c r="I223" s="77" t="str">
        <f t="shared" si="24"/>
        <v>INO Girls A</v>
      </c>
      <c r="J223" s="80"/>
    </row>
    <row r="224" spans="1:10" s="58" customFormat="1" hidden="1" x14ac:dyDescent="0.25">
      <c r="A224" s="62" t="str">
        <f t="shared" si="21"/>
        <v>VANCOPPERNOLLE Owen</v>
      </c>
      <c r="B224" s="52" t="str">
        <f>IF($F$267="B competition",H224,IF($F$267="A competition",G224,I224))</f>
        <v>ANO Boys A</v>
      </c>
      <c r="C224" s="81" t="s">
        <v>1</v>
      </c>
      <c r="D224" s="81" t="s">
        <v>34</v>
      </c>
      <c r="E224" s="52" t="s">
        <v>197</v>
      </c>
      <c r="F224" s="52" t="s">
        <v>40</v>
      </c>
      <c r="G224" s="52" t="s">
        <v>327</v>
      </c>
      <c r="H224" s="109" t="s">
        <v>322</v>
      </c>
      <c r="I224" s="77" t="str">
        <f t="shared" si="24"/>
        <v>ANO Boys A</v>
      </c>
      <c r="J224" s="80"/>
    </row>
    <row r="225" spans="1:10" s="58" customFormat="1" hidden="1" x14ac:dyDescent="0.25">
      <c r="A225" s="62" t="str">
        <f t="shared" si="21"/>
        <v>VANDEBERGH Morgane</v>
      </c>
      <c r="B225" s="52" t="str">
        <f>IF($F$267="B competition",H225,IF($F$267="A competition",G225,I225))</f>
        <v>-</v>
      </c>
      <c r="C225" s="81" t="s">
        <v>251</v>
      </c>
      <c r="D225" s="81" t="s">
        <v>2</v>
      </c>
      <c r="E225" s="52" t="s">
        <v>237</v>
      </c>
      <c r="F225" s="52" t="s">
        <v>40</v>
      </c>
      <c r="G225" s="116" t="s">
        <v>40</v>
      </c>
      <c r="H225" s="109" t="s">
        <v>323</v>
      </c>
      <c r="I225" s="77" t="str">
        <f t="shared" si="24"/>
        <v>MIN Girls</v>
      </c>
      <c r="J225" s="80"/>
    </row>
    <row r="226" spans="1:10" s="58" customFormat="1" hidden="1" x14ac:dyDescent="0.25">
      <c r="A226" s="62" t="str">
        <f t="shared" si="21"/>
        <v>VANDEN BUSSCHE Amélie</v>
      </c>
      <c r="B226" s="52" t="str">
        <f>IF($F$267="B competition",H226,IF($F$267="A competition",G226,I226))</f>
        <v>-</v>
      </c>
      <c r="C226" s="81" t="s">
        <v>251</v>
      </c>
      <c r="D226" s="81" t="s">
        <v>254</v>
      </c>
      <c r="E226" s="52" t="s">
        <v>374</v>
      </c>
      <c r="F226" s="52" t="s">
        <v>40</v>
      </c>
      <c r="G226" s="52" t="s">
        <v>40</v>
      </c>
      <c r="H226" s="109" t="s">
        <v>323</v>
      </c>
      <c r="I226" s="77" t="str">
        <f t="shared" si="24"/>
        <v>MIN Girls</v>
      </c>
      <c r="J226" s="80"/>
    </row>
    <row r="227" spans="1:10" s="58" customFormat="1" hidden="1" x14ac:dyDescent="0.25">
      <c r="A227" s="62" t="str">
        <f t="shared" si="21"/>
        <v>VANDEN BUSSCHE Julie</v>
      </c>
      <c r="B227" s="52" t="str">
        <f>IF($F$267="B competition",H227,IF($F$267="A competition",G227,I227))</f>
        <v>-</v>
      </c>
      <c r="C227" s="81" t="s">
        <v>251</v>
      </c>
      <c r="D227" s="81" t="s">
        <v>254</v>
      </c>
      <c r="E227" s="52" t="s">
        <v>198</v>
      </c>
      <c r="F227" s="52" t="s">
        <v>40</v>
      </c>
      <c r="G227" s="52" t="s">
        <v>40</v>
      </c>
      <c r="H227" s="109" t="s">
        <v>313</v>
      </c>
      <c r="I227" s="77" t="str">
        <f t="shared" si="24"/>
        <v>INO Girls B</v>
      </c>
      <c r="J227" s="80"/>
    </row>
    <row r="228" spans="1:10" s="58" customFormat="1" hidden="1" x14ac:dyDescent="0.25">
      <c r="A228" s="62" t="str">
        <f t="shared" si="21"/>
        <v>VANDERCRUYSSEN Zoë</v>
      </c>
      <c r="B228" s="52" t="str">
        <f>IF($F$267="B competition",H228,IF($F$267="A competition",G228,I228))</f>
        <v>-</v>
      </c>
      <c r="C228" s="81" t="s">
        <v>251</v>
      </c>
      <c r="D228" s="81" t="s">
        <v>17</v>
      </c>
      <c r="E228" s="52" t="s">
        <v>410</v>
      </c>
      <c r="F228" s="52" t="s">
        <v>40</v>
      </c>
      <c r="G228" s="52" t="s">
        <v>40</v>
      </c>
      <c r="H228" s="109" t="s">
        <v>311</v>
      </c>
      <c r="I228" s="77" t="str">
        <f t="shared" si="24"/>
        <v>BNO Girls B</v>
      </c>
      <c r="J228" s="80"/>
    </row>
    <row r="229" spans="1:10" s="58" customFormat="1" hidden="1" x14ac:dyDescent="0.25">
      <c r="A229" s="62" t="str">
        <f t="shared" si="21"/>
        <v>VANDEVELDE Flore</v>
      </c>
      <c r="B229" s="52" t="str">
        <f>IF($F$267="B competition",H229,IF($F$267="A competition",G229,I229))</f>
        <v>-</v>
      </c>
      <c r="C229" s="81" t="s">
        <v>251</v>
      </c>
      <c r="D229" s="81" t="s">
        <v>3</v>
      </c>
      <c r="E229" s="52" t="s">
        <v>403</v>
      </c>
      <c r="F229" s="52" t="s">
        <v>40</v>
      </c>
      <c r="G229" s="52" t="s">
        <v>40</v>
      </c>
      <c r="H229" s="109" t="s">
        <v>220</v>
      </c>
      <c r="I229" s="77" t="str">
        <f t="shared" si="24"/>
        <v>PRE Girls</v>
      </c>
      <c r="J229" s="80"/>
    </row>
    <row r="230" spans="1:10" s="58" customFormat="1" hidden="1" x14ac:dyDescent="0.25">
      <c r="A230" s="62" t="str">
        <f t="shared" si="21"/>
        <v>VANDEZANDE Luana</v>
      </c>
      <c r="B230" s="52" t="str">
        <f>IF($F$267="B competition",H230,IF($F$267="A competition",G230,I230))</f>
        <v>ANO Girls A</v>
      </c>
      <c r="C230" s="81" t="s">
        <v>251</v>
      </c>
      <c r="D230" s="81" t="s">
        <v>42</v>
      </c>
      <c r="E230" s="52" t="s">
        <v>199</v>
      </c>
      <c r="F230" s="52" t="s">
        <v>40</v>
      </c>
      <c r="G230" s="52" t="s">
        <v>314</v>
      </c>
      <c r="H230" s="109" t="s">
        <v>312</v>
      </c>
      <c r="I230" s="77" t="str">
        <f t="shared" si="24"/>
        <v>ANO Girls A</v>
      </c>
      <c r="J230" s="80"/>
    </row>
    <row r="231" spans="1:10" s="58" customFormat="1" hidden="1" x14ac:dyDescent="0.25">
      <c r="A231" s="62" t="str">
        <f t="shared" si="21"/>
        <v>VANDEZANDE Roselie</v>
      </c>
      <c r="B231" s="52" t="str">
        <f>IF($F$267="B competition",H231,IF($F$267="A competition",G231,I231))</f>
        <v>-</v>
      </c>
      <c r="C231" s="81" t="s">
        <v>251</v>
      </c>
      <c r="D231" s="81" t="s">
        <v>42</v>
      </c>
      <c r="E231" s="136" t="s">
        <v>562</v>
      </c>
      <c r="F231" s="52" t="s">
        <v>40</v>
      </c>
      <c r="G231" s="52" t="s">
        <v>40</v>
      </c>
      <c r="H231" s="163" t="s">
        <v>220</v>
      </c>
      <c r="I231" s="77" t="str">
        <f t="shared" si="24"/>
        <v>PRE Girls</v>
      </c>
      <c r="J231" s="80"/>
    </row>
    <row r="232" spans="1:10" s="58" customFormat="1" hidden="1" x14ac:dyDescent="0.25">
      <c r="A232" s="62" t="str">
        <f>E232</f>
        <v>VANHECKE Lilas</v>
      </c>
      <c r="B232" s="52" t="str">
        <f>IF($F$267="B competition",H232,IF($F$267="A competition",G232,I232))</f>
        <v>-</v>
      </c>
      <c r="C232" s="81" t="s">
        <v>251</v>
      </c>
      <c r="D232" s="81" t="s">
        <v>2</v>
      </c>
      <c r="E232" s="52" t="s">
        <v>200</v>
      </c>
      <c r="F232" s="52" t="s">
        <v>40</v>
      </c>
      <c r="G232" s="109" t="s">
        <v>40</v>
      </c>
      <c r="H232" s="109" t="s">
        <v>323</v>
      </c>
      <c r="I232" s="77" t="str">
        <f t="shared" si="24"/>
        <v>MIN Girls</v>
      </c>
      <c r="J232" s="80"/>
    </row>
    <row r="233" spans="1:10" s="58" customFormat="1" hidden="1" x14ac:dyDescent="0.25">
      <c r="A233" s="62" t="str">
        <f t="shared" si="21"/>
        <v>VANHOUT Romy</v>
      </c>
      <c r="B233" s="52" t="str">
        <f>IF($F$267="B competition",H233,IF($F$267="A competition",G233,I233))</f>
        <v>-</v>
      </c>
      <c r="C233" s="81" t="s">
        <v>251</v>
      </c>
      <c r="D233" s="81" t="s">
        <v>3</v>
      </c>
      <c r="E233" s="52" t="s">
        <v>404</v>
      </c>
      <c r="F233" s="52" t="s">
        <v>40</v>
      </c>
      <c r="G233" s="52" t="s">
        <v>40</v>
      </c>
      <c r="H233" s="163" t="s">
        <v>311</v>
      </c>
      <c r="I233" s="77" t="str">
        <f t="shared" si="24"/>
        <v>BNO Girls B</v>
      </c>
      <c r="J233" s="80"/>
    </row>
    <row r="234" spans="1:10" s="58" customFormat="1" hidden="1" x14ac:dyDescent="0.25">
      <c r="A234" s="62" t="str">
        <f t="shared" si="21"/>
        <v>VANNIEUWENBORGH Merlijn</v>
      </c>
      <c r="B234" s="52" t="str">
        <f>IF($F$267="B competition",H234,IF($F$267="A competition",G234,I234))</f>
        <v>-</v>
      </c>
      <c r="C234" s="81" t="s">
        <v>251</v>
      </c>
      <c r="D234" s="137" t="s">
        <v>6</v>
      </c>
      <c r="E234" s="52" t="s">
        <v>405</v>
      </c>
      <c r="F234" s="52" t="s">
        <v>40</v>
      </c>
      <c r="G234" s="52" t="s">
        <v>40</v>
      </c>
      <c r="H234" s="109" t="s">
        <v>220</v>
      </c>
      <c r="I234" s="77" t="str">
        <f t="shared" si="24"/>
        <v>PRE Girls</v>
      </c>
      <c r="J234" s="80"/>
    </row>
    <row r="235" spans="1:10" s="58" customFormat="1" hidden="1" x14ac:dyDescent="0.25">
      <c r="A235" s="62" t="str">
        <f t="shared" si="21"/>
        <v>VANSANT Bo</v>
      </c>
      <c r="B235" s="52" t="str">
        <f>IF($F$267="B competition",H235,IF($F$267="A competition",G235,I235))</f>
        <v>-</v>
      </c>
      <c r="C235" s="81" t="s">
        <v>251</v>
      </c>
      <c r="D235" s="81" t="s">
        <v>8</v>
      </c>
      <c r="E235" s="52" t="s">
        <v>201</v>
      </c>
      <c r="F235" s="52" t="s">
        <v>40</v>
      </c>
      <c r="G235" s="52" t="s">
        <v>40</v>
      </c>
      <c r="H235" s="109" t="s">
        <v>221</v>
      </c>
      <c r="I235" s="77" t="str">
        <f t="shared" si="24"/>
        <v>JUN Ladies B</v>
      </c>
      <c r="J235" s="80"/>
    </row>
    <row r="236" spans="1:10" s="58" customFormat="1" hidden="1" x14ac:dyDescent="0.25">
      <c r="A236" s="62" t="str">
        <f t="shared" si="21"/>
        <v>VANWONTERGHEM Ankie</v>
      </c>
      <c r="B236" s="52" t="str">
        <f>IF($F$267="B competition",H236,IF($F$267="A competition",G236,I236))</f>
        <v>-</v>
      </c>
      <c r="C236" s="81" t="s">
        <v>251</v>
      </c>
      <c r="D236" s="81" t="s">
        <v>254</v>
      </c>
      <c r="E236" s="52" t="s">
        <v>365</v>
      </c>
      <c r="F236" s="52" t="s">
        <v>40</v>
      </c>
      <c r="G236" s="52" t="s">
        <v>40</v>
      </c>
      <c r="H236" s="109" t="s">
        <v>311</v>
      </c>
      <c r="I236" s="77" t="str">
        <f t="shared" si="24"/>
        <v>BNO Girls B</v>
      </c>
      <c r="J236" s="80"/>
    </row>
    <row r="237" spans="1:10" s="58" customFormat="1" hidden="1" x14ac:dyDescent="0.25">
      <c r="A237" s="62" t="str">
        <f t="shared" ref="A237" si="26">E237</f>
        <v>VERAGHAENNE Cypriane</v>
      </c>
      <c r="B237" s="52" t="str">
        <f>IF($F$267="B competition",H237,IF($F$267="A competition",G237,I237))</f>
        <v>-</v>
      </c>
      <c r="C237" s="81" t="s">
        <v>251</v>
      </c>
      <c r="D237" s="81" t="s">
        <v>2</v>
      </c>
      <c r="E237" s="136" t="s">
        <v>549</v>
      </c>
      <c r="F237" s="52" t="s">
        <v>40</v>
      </c>
      <c r="G237" s="109" t="s">
        <v>40</v>
      </c>
      <c r="H237" s="163" t="s">
        <v>220</v>
      </c>
      <c r="I237" s="77" t="str">
        <f t="shared" ref="I237" si="27">IF(G237&lt;&gt;"-",G237,H237)</f>
        <v>PRE Girls</v>
      </c>
      <c r="J237" s="80"/>
    </row>
    <row r="238" spans="1:10" s="58" customFormat="1" hidden="1" x14ac:dyDescent="0.25">
      <c r="A238" s="62" t="str">
        <f t="shared" si="21"/>
        <v>VERBEECK Jasmine</v>
      </c>
      <c r="B238" s="52" t="str">
        <f>IF($F$267="B competition",H238,IF($F$267="A competition",G238,I238))</f>
        <v>INO Girls A</v>
      </c>
      <c r="C238" s="81" t="s">
        <v>251</v>
      </c>
      <c r="D238" s="81" t="s">
        <v>42</v>
      </c>
      <c r="E238" s="52" t="s">
        <v>202</v>
      </c>
      <c r="F238" s="52" t="s">
        <v>40</v>
      </c>
      <c r="G238" s="109" t="s">
        <v>310</v>
      </c>
      <c r="H238" s="109" t="s">
        <v>310</v>
      </c>
      <c r="I238" s="77" t="str">
        <f t="shared" si="24"/>
        <v>INO Girls A</v>
      </c>
      <c r="J238" s="80"/>
    </row>
    <row r="239" spans="1:10" s="58" customFormat="1" hidden="1" x14ac:dyDescent="0.25">
      <c r="A239" s="62" t="str">
        <f t="shared" si="21"/>
        <v>VERBEKE Romée</v>
      </c>
      <c r="B239" s="52" t="str">
        <f>IF($F$267="B competition",H239,IF($F$267="A competition",G239,I239))</f>
        <v>SEN Ladies A</v>
      </c>
      <c r="C239" s="81" t="s">
        <v>251</v>
      </c>
      <c r="D239" s="81" t="s">
        <v>54</v>
      </c>
      <c r="E239" s="52" t="s">
        <v>203</v>
      </c>
      <c r="F239" s="52" t="s">
        <v>40</v>
      </c>
      <c r="G239" s="136" t="s">
        <v>325</v>
      </c>
      <c r="H239" s="109" t="s">
        <v>325</v>
      </c>
      <c r="I239" s="77" t="str">
        <f t="shared" si="24"/>
        <v>SEN Ladies A</v>
      </c>
      <c r="J239" s="80"/>
    </row>
    <row r="240" spans="1:10" s="58" customFormat="1" hidden="1" x14ac:dyDescent="0.25">
      <c r="A240" s="62" t="str">
        <f t="shared" si="21"/>
        <v>VERBINNEN Danielle</v>
      </c>
      <c r="B240" s="52" t="str">
        <f>IF($F$267="B competition",H240,IF($F$267="A competition",G240,I240))</f>
        <v>ANO Girls A</v>
      </c>
      <c r="C240" s="81" t="s">
        <v>251</v>
      </c>
      <c r="D240" s="81" t="s">
        <v>45</v>
      </c>
      <c r="E240" s="52" t="s">
        <v>204</v>
      </c>
      <c r="F240" s="52" t="s">
        <v>40</v>
      </c>
      <c r="G240" s="52" t="s">
        <v>314</v>
      </c>
      <c r="H240" s="109" t="s">
        <v>312</v>
      </c>
      <c r="I240" s="77" t="str">
        <f t="shared" si="24"/>
        <v>ANO Girls A</v>
      </c>
      <c r="J240" s="80"/>
    </row>
    <row r="241" spans="1:10" s="58" customFormat="1" hidden="1" x14ac:dyDescent="0.25">
      <c r="A241" s="62" t="str">
        <f t="shared" si="21"/>
        <v>VERBRAEKEN Jenna</v>
      </c>
      <c r="B241" s="52" t="str">
        <f>IF($F$267="B competition",H241,IF($F$267="A competition",G241,I241))</f>
        <v>-</v>
      </c>
      <c r="C241" s="81" t="s">
        <v>251</v>
      </c>
      <c r="D241" s="81" t="s">
        <v>3</v>
      </c>
      <c r="E241" s="52" t="s">
        <v>409</v>
      </c>
      <c r="F241" s="52" t="s">
        <v>40</v>
      </c>
      <c r="G241" s="52" t="s">
        <v>40</v>
      </c>
      <c r="H241" s="109" t="s">
        <v>220</v>
      </c>
      <c r="I241" s="77" t="str">
        <f t="shared" si="24"/>
        <v>PRE Girls</v>
      </c>
      <c r="J241" s="80"/>
    </row>
    <row r="242" spans="1:10" s="58" customFormat="1" hidden="1" x14ac:dyDescent="0.25">
      <c r="A242" s="62" t="str">
        <f t="shared" si="21"/>
        <v>VERCAUTEREN Yuna</v>
      </c>
      <c r="B242" s="52" t="str">
        <f>IF($F$267="B competition",H242,IF($F$267="A competition",G242,I242))</f>
        <v>-</v>
      </c>
      <c r="C242" s="81" t="s">
        <v>251</v>
      </c>
      <c r="D242" s="81" t="s">
        <v>6</v>
      </c>
      <c r="E242" s="52" t="s">
        <v>439</v>
      </c>
      <c r="F242" s="52" t="s">
        <v>40</v>
      </c>
      <c r="G242" s="52" t="s">
        <v>40</v>
      </c>
      <c r="H242" s="109" t="s">
        <v>220</v>
      </c>
      <c r="I242" s="77" t="str">
        <f t="shared" si="24"/>
        <v>PRE Girls</v>
      </c>
      <c r="J242" s="80"/>
    </row>
    <row r="243" spans="1:10" s="58" customFormat="1" hidden="1" x14ac:dyDescent="0.25">
      <c r="A243" s="62" t="str">
        <f t="shared" si="21"/>
        <v>VERHAEGEN Caro</v>
      </c>
      <c r="B243" s="52" t="str">
        <f>IF($F$267="B competition",H243,IF($F$267="A competition",G243,I243))</f>
        <v>-</v>
      </c>
      <c r="C243" s="81" t="s">
        <v>251</v>
      </c>
      <c r="D243" s="81" t="s">
        <v>47</v>
      </c>
      <c r="E243" s="52" t="s">
        <v>205</v>
      </c>
      <c r="F243" s="52" t="s">
        <v>40</v>
      </c>
      <c r="G243" s="109" t="s">
        <v>40</v>
      </c>
      <c r="H243" s="109" t="s">
        <v>313</v>
      </c>
      <c r="I243" s="77" t="str">
        <f t="shared" si="24"/>
        <v>INO Girls B</v>
      </c>
      <c r="J243" s="80"/>
    </row>
    <row r="244" spans="1:10" s="58" customFormat="1" hidden="1" x14ac:dyDescent="0.25">
      <c r="A244" s="62" t="str">
        <f t="shared" si="21"/>
        <v>VERHEYEN Ans</v>
      </c>
      <c r="B244" s="52" t="str">
        <f>IF($F$267="B competition",H244,IF($F$267="A competition",G244,I244))</f>
        <v>-</v>
      </c>
      <c r="C244" s="81" t="s">
        <v>251</v>
      </c>
      <c r="D244" s="81" t="s">
        <v>47</v>
      </c>
      <c r="E244" s="52" t="s">
        <v>253</v>
      </c>
      <c r="F244" s="52" t="s">
        <v>40</v>
      </c>
      <c r="G244" s="52" t="s">
        <v>40</v>
      </c>
      <c r="H244" s="109" t="s">
        <v>311</v>
      </c>
      <c r="I244" s="77" t="str">
        <f t="shared" si="24"/>
        <v>BNO Girls B</v>
      </c>
      <c r="J244" s="80"/>
    </row>
    <row r="245" spans="1:10" s="58" customFormat="1" hidden="1" x14ac:dyDescent="0.25">
      <c r="A245" s="62" t="str">
        <f>E245</f>
        <v>VERMOTE Marie</v>
      </c>
      <c r="B245" s="52" t="str">
        <f>IF($F$267="B competition",H245,IF($F$267="A competition",G245,I245))</f>
        <v>-</v>
      </c>
      <c r="C245" s="81" t="s">
        <v>251</v>
      </c>
      <c r="D245" s="81" t="s">
        <v>5</v>
      </c>
      <c r="E245" s="52" t="s">
        <v>252</v>
      </c>
      <c r="F245" s="52" t="s">
        <v>40</v>
      </c>
      <c r="G245" s="116" t="s">
        <v>40</v>
      </c>
      <c r="H245" s="109" t="s">
        <v>323</v>
      </c>
      <c r="I245" s="77" t="str">
        <f t="shared" si="24"/>
        <v>MIN Girls</v>
      </c>
      <c r="J245" s="80"/>
    </row>
    <row r="246" spans="1:10" s="58" customFormat="1" hidden="1" x14ac:dyDescent="0.25">
      <c r="A246" s="62" t="str">
        <f t="shared" si="21"/>
        <v>VERPLANCKE Amina</v>
      </c>
      <c r="B246" s="52" t="str">
        <f>IF($F$267="B competition",H246,IF($F$267="A competition",G246,I246))</f>
        <v>-</v>
      </c>
      <c r="C246" s="81" t="s">
        <v>251</v>
      </c>
      <c r="D246" s="81" t="s">
        <v>4</v>
      </c>
      <c r="E246" s="52" t="s">
        <v>206</v>
      </c>
      <c r="F246" s="52" t="s">
        <v>40</v>
      </c>
      <c r="G246" s="52" t="s">
        <v>40</v>
      </c>
      <c r="H246" s="109" t="s">
        <v>221</v>
      </c>
      <c r="I246" s="77" t="str">
        <f t="shared" si="24"/>
        <v>JUN Ladies B</v>
      </c>
      <c r="J246" s="80"/>
    </row>
    <row r="247" spans="1:10" s="58" customFormat="1" hidden="1" x14ac:dyDescent="0.25">
      <c r="A247" s="62" t="str">
        <f t="shared" si="21"/>
        <v>VERPLANKE Soraya</v>
      </c>
      <c r="B247" s="52" t="str">
        <f>IF($F$267="B competition",H247,IF($F$267="A competition",G247,I247))</f>
        <v>JUN Ladies A</v>
      </c>
      <c r="C247" s="81" t="s">
        <v>251</v>
      </c>
      <c r="D247" s="81" t="s">
        <v>4</v>
      </c>
      <c r="E247" s="52" t="s">
        <v>207</v>
      </c>
      <c r="F247" s="52" t="s">
        <v>40</v>
      </c>
      <c r="G247" s="52" t="s">
        <v>312</v>
      </c>
      <c r="H247" s="109" t="s">
        <v>312</v>
      </c>
      <c r="I247" s="77" t="str">
        <f t="shared" si="24"/>
        <v>JUN Ladies A</v>
      </c>
      <c r="J247" s="80"/>
    </row>
    <row r="248" spans="1:10" s="58" customFormat="1" hidden="1" x14ac:dyDescent="0.25">
      <c r="A248" s="62" t="str">
        <f t="shared" si="21"/>
        <v>VERRETH Mirte</v>
      </c>
      <c r="B248" s="52" t="str">
        <f>IF($F$267="B competition",H248,IF($F$267="A competition",G248,I248))</f>
        <v>-</v>
      </c>
      <c r="C248" s="81" t="s">
        <v>251</v>
      </c>
      <c r="D248" s="81" t="s">
        <v>45</v>
      </c>
      <c r="E248" s="52" t="s">
        <v>424</v>
      </c>
      <c r="F248" s="52" t="s">
        <v>40</v>
      </c>
      <c r="G248" s="52" t="s">
        <v>40</v>
      </c>
      <c r="H248" s="109" t="s">
        <v>220</v>
      </c>
      <c r="I248" s="77" t="str">
        <f t="shared" si="24"/>
        <v>PRE Girls</v>
      </c>
      <c r="J248" s="80"/>
    </row>
    <row r="249" spans="1:10" s="58" customFormat="1" hidden="1" x14ac:dyDescent="0.25">
      <c r="A249" s="62" t="str">
        <f t="shared" si="21"/>
        <v>VERSCHUEREN Amy</v>
      </c>
      <c r="B249" s="52" t="str">
        <f>IF($F$267="B competition",H249,IF($F$267="A competition",G249,I249))</f>
        <v>-</v>
      </c>
      <c r="C249" s="81" t="s">
        <v>251</v>
      </c>
      <c r="D249" s="81" t="s">
        <v>3</v>
      </c>
      <c r="E249" s="52" t="s">
        <v>208</v>
      </c>
      <c r="F249" s="52" t="s">
        <v>40</v>
      </c>
      <c r="G249" s="116" t="s">
        <v>40</v>
      </c>
      <c r="H249" s="109" t="s">
        <v>323</v>
      </c>
      <c r="I249" s="77" t="str">
        <f t="shared" si="24"/>
        <v>MIN Girls</v>
      </c>
      <c r="J249" s="80"/>
    </row>
    <row r="250" spans="1:10" s="58" customFormat="1" hidden="1" x14ac:dyDescent="0.25">
      <c r="A250" s="62" t="str">
        <f t="shared" si="21"/>
        <v>VERSTRAETEN Ann-Sophie</v>
      </c>
      <c r="B250" s="52" t="str">
        <f>IF($F$267="B competition",H250,IF($F$267="A competition",G250,I250))</f>
        <v>-</v>
      </c>
      <c r="C250" s="81" t="s">
        <v>251</v>
      </c>
      <c r="D250" s="81" t="s">
        <v>2</v>
      </c>
      <c r="E250" s="52" t="s">
        <v>342</v>
      </c>
      <c r="F250" s="52" t="s">
        <v>40</v>
      </c>
      <c r="G250" s="109" t="s">
        <v>40</v>
      </c>
      <c r="H250" s="109" t="s">
        <v>220</v>
      </c>
      <c r="I250" s="77" t="str">
        <f t="shared" si="24"/>
        <v>PRE Girls</v>
      </c>
      <c r="J250" s="80"/>
    </row>
    <row r="251" spans="1:10" s="58" customFormat="1" hidden="1" x14ac:dyDescent="0.25">
      <c r="A251" s="62" t="str">
        <f t="shared" si="21"/>
        <v>VERTRIEST Luna</v>
      </c>
      <c r="B251" s="52" t="str">
        <f>IF($F$267="B competition",H251,IF($F$267="A competition",G251,I251))</f>
        <v>INO Girls A</v>
      </c>
      <c r="C251" s="81" t="s">
        <v>251</v>
      </c>
      <c r="D251" s="81" t="s">
        <v>4</v>
      </c>
      <c r="E251" s="52" t="s">
        <v>209</v>
      </c>
      <c r="F251" s="52" t="s">
        <v>40</v>
      </c>
      <c r="G251" s="52" t="s">
        <v>310</v>
      </c>
      <c r="H251" s="109" t="s">
        <v>310</v>
      </c>
      <c r="I251" s="77" t="str">
        <f t="shared" si="24"/>
        <v>INO Girls A</v>
      </c>
      <c r="J251" s="80"/>
    </row>
    <row r="252" spans="1:10" s="58" customFormat="1" hidden="1" x14ac:dyDescent="0.25">
      <c r="A252" s="62" t="str">
        <f t="shared" si="21"/>
        <v>VERVAET Esther</v>
      </c>
      <c r="B252" s="52" t="str">
        <f>IF($F$267="B competition",H252,IF($F$267="A competition",G252,I252))</f>
        <v>-</v>
      </c>
      <c r="C252" s="81" t="s">
        <v>251</v>
      </c>
      <c r="D252" s="81" t="s">
        <v>2</v>
      </c>
      <c r="E252" s="52" t="s">
        <v>210</v>
      </c>
      <c r="F252" s="52" t="s">
        <v>40</v>
      </c>
      <c r="G252" s="109" t="s">
        <v>40</v>
      </c>
      <c r="H252" s="109" t="s">
        <v>311</v>
      </c>
      <c r="I252" s="77" t="str">
        <f t="shared" si="24"/>
        <v>BNO Girls B</v>
      </c>
      <c r="J252" s="80"/>
    </row>
    <row r="253" spans="1:10" s="58" customFormat="1" hidden="1" x14ac:dyDescent="0.25">
      <c r="A253" s="62" t="str">
        <f t="shared" si="21"/>
        <v>VERWERFT Britt</v>
      </c>
      <c r="B253" s="52" t="str">
        <f>IF($F$267="B competition",H253,IF($F$267="A competition",G253,I253))</f>
        <v>-</v>
      </c>
      <c r="C253" s="81" t="s">
        <v>251</v>
      </c>
      <c r="D253" s="81" t="s">
        <v>3</v>
      </c>
      <c r="E253" s="52" t="s">
        <v>211</v>
      </c>
      <c r="F253" s="52" t="s">
        <v>40</v>
      </c>
      <c r="G253" s="52" t="s">
        <v>40</v>
      </c>
      <c r="H253" s="109" t="s">
        <v>221</v>
      </c>
      <c r="I253" s="77" t="str">
        <f t="shared" si="24"/>
        <v>JUN Ladies B</v>
      </c>
      <c r="J253" s="80"/>
    </row>
    <row r="254" spans="1:10" s="58" customFormat="1" hidden="1" x14ac:dyDescent="0.25">
      <c r="A254" s="62" t="str">
        <f t="shared" si="21"/>
        <v>VEURINK Jorine</v>
      </c>
      <c r="B254" s="52" t="str">
        <f>IF($F$267="B competition",H254,IF($F$267="A competition",G254,I254))</f>
        <v>-</v>
      </c>
      <c r="C254" s="81" t="s">
        <v>251</v>
      </c>
      <c r="D254" s="81" t="s">
        <v>3</v>
      </c>
      <c r="E254" s="52" t="s">
        <v>344</v>
      </c>
      <c r="F254" s="52" t="s">
        <v>40</v>
      </c>
      <c r="G254" s="52" t="s">
        <v>40</v>
      </c>
      <c r="H254" s="109" t="s">
        <v>311</v>
      </c>
      <c r="I254" s="77" t="str">
        <f t="shared" si="24"/>
        <v>BNO Girls B</v>
      </c>
      <c r="J254" s="80"/>
    </row>
    <row r="255" spans="1:10" s="58" customFormat="1" hidden="1" x14ac:dyDescent="0.25">
      <c r="A255" s="62" t="str">
        <f t="shared" si="21"/>
        <v>VLEMINCKX Luna</v>
      </c>
      <c r="B255" s="52" t="str">
        <f>IF($F$267="B competition",H255,IF($F$267="A competition",G255,I255))</f>
        <v>-</v>
      </c>
      <c r="C255" s="81" t="s">
        <v>251</v>
      </c>
      <c r="D255" s="81" t="s">
        <v>2</v>
      </c>
      <c r="E255" s="52" t="s">
        <v>416</v>
      </c>
      <c r="F255" s="52" t="s">
        <v>40</v>
      </c>
      <c r="G255" s="109" t="s">
        <v>40</v>
      </c>
      <c r="H255" s="163" t="s">
        <v>323</v>
      </c>
      <c r="I255" s="77" t="str">
        <f t="shared" si="24"/>
        <v>MIN Girls</v>
      </c>
      <c r="J255" s="80"/>
    </row>
    <row r="256" spans="1:10" s="58" customFormat="1" hidden="1" x14ac:dyDescent="0.25">
      <c r="A256" s="62" t="str">
        <f>E256</f>
        <v>VROLIJK Femke</v>
      </c>
      <c r="B256" s="52" t="str">
        <f>IF($F$267="B competition",H256,IF($F$267="A competition",G256,I256))</f>
        <v>INO Girls A</v>
      </c>
      <c r="C256" s="81" t="s">
        <v>251</v>
      </c>
      <c r="D256" s="81" t="s">
        <v>45</v>
      </c>
      <c r="E256" s="52" t="s">
        <v>212</v>
      </c>
      <c r="F256" s="52" t="s">
        <v>40</v>
      </c>
      <c r="G256" s="116" t="s">
        <v>310</v>
      </c>
      <c r="H256" s="109" t="s">
        <v>310</v>
      </c>
      <c r="I256" s="77" t="str">
        <f t="shared" si="24"/>
        <v>INO Girls A</v>
      </c>
      <c r="J256" s="80"/>
    </row>
    <row r="257" spans="1:10" s="58" customFormat="1" hidden="1" x14ac:dyDescent="0.25">
      <c r="A257" s="62" t="str">
        <f>E257</f>
        <v>WANDELS Rune</v>
      </c>
      <c r="B257" s="52" t="str">
        <f>IF($F$267="B competition",H257,IF($F$267="A competition",G257,I257))</f>
        <v>-</v>
      </c>
      <c r="C257" s="81" t="s">
        <v>251</v>
      </c>
      <c r="D257" s="81" t="s">
        <v>47</v>
      </c>
      <c r="E257" s="52" t="s">
        <v>213</v>
      </c>
      <c r="F257" s="52" t="s">
        <v>40</v>
      </c>
      <c r="G257" s="116" t="s">
        <v>40</v>
      </c>
      <c r="H257" s="109" t="s">
        <v>313</v>
      </c>
      <c r="I257" s="77" t="str">
        <f t="shared" si="24"/>
        <v>INO Girls B</v>
      </c>
      <c r="J257" s="80"/>
    </row>
    <row r="258" spans="1:10" s="58" customFormat="1" hidden="1" x14ac:dyDescent="0.25">
      <c r="A258" s="62" t="str">
        <f t="shared" ref="A258" si="28">E258</f>
        <v>WARZEE Gwen</v>
      </c>
      <c r="B258" s="52" t="str">
        <f>IF($F$267="B competition",H258,IF($F$267="A competition",G258,I258))</f>
        <v>-</v>
      </c>
      <c r="C258" s="81" t="s">
        <v>251</v>
      </c>
      <c r="D258" s="81" t="s">
        <v>3</v>
      </c>
      <c r="E258" s="136" t="s">
        <v>557</v>
      </c>
      <c r="F258" s="52" t="s">
        <v>284</v>
      </c>
      <c r="G258" s="52" t="s">
        <v>40</v>
      </c>
      <c r="H258" s="163" t="s">
        <v>220</v>
      </c>
      <c r="I258" s="77" t="str">
        <f t="shared" si="24"/>
        <v>PRE Girls</v>
      </c>
      <c r="J258" s="80"/>
    </row>
    <row r="259" spans="1:10" s="58" customFormat="1" hidden="1" x14ac:dyDescent="0.25">
      <c r="A259" s="62" t="str">
        <f>E259</f>
        <v>WILLEM Agnes</v>
      </c>
      <c r="B259" s="52" t="str">
        <f>IF($F$267="B competition",H259,IF($F$267="A competition",G259,I259))</f>
        <v>-</v>
      </c>
      <c r="C259" s="81" t="s">
        <v>251</v>
      </c>
      <c r="D259" s="81" t="s">
        <v>5</v>
      </c>
      <c r="E259" s="52" t="s">
        <v>214</v>
      </c>
      <c r="F259" s="52" t="s">
        <v>40</v>
      </c>
      <c r="G259" s="116" t="s">
        <v>40</v>
      </c>
      <c r="H259" s="109" t="s">
        <v>315</v>
      </c>
      <c r="I259" s="77" t="str">
        <f t="shared" si="24"/>
        <v>ANO Girls B</v>
      </c>
      <c r="J259" s="80"/>
    </row>
    <row r="260" spans="1:10" s="58" customFormat="1" hidden="1" x14ac:dyDescent="0.25">
      <c r="A260" s="62" t="str">
        <f>E260</f>
        <v>WOSTYN Anna</v>
      </c>
      <c r="B260" s="52" t="str">
        <f>IF($F$267="B competition",H260,IF($F$267="A competition",G260,I260))</f>
        <v>INO Girls A</v>
      </c>
      <c r="C260" s="81" t="s">
        <v>251</v>
      </c>
      <c r="D260" s="81" t="s">
        <v>2</v>
      </c>
      <c r="E260" s="52" t="s">
        <v>215</v>
      </c>
      <c r="F260" s="52" t="s">
        <v>40</v>
      </c>
      <c r="G260" s="116" t="s">
        <v>310</v>
      </c>
      <c r="H260" s="109" t="s">
        <v>314</v>
      </c>
      <c r="I260" s="77" t="str">
        <f t="shared" si="24"/>
        <v>INO Girls A</v>
      </c>
      <c r="J260" s="80"/>
    </row>
    <row r="261" spans="1:10" s="58" customFormat="1" hidden="1" x14ac:dyDescent="0.25">
      <c r="A261" s="62" t="str">
        <f t="shared" si="21"/>
        <v>WOSTYN Sara</v>
      </c>
      <c r="B261" s="52" t="str">
        <f>IF($F$267="B competition",H261,IF($F$267="A competition",G261,I261))</f>
        <v>INO Girls A</v>
      </c>
      <c r="C261" s="81" t="s">
        <v>251</v>
      </c>
      <c r="D261" s="81" t="s">
        <v>2</v>
      </c>
      <c r="E261" s="52" t="s">
        <v>216</v>
      </c>
      <c r="F261" s="52" t="s">
        <v>40</v>
      </c>
      <c r="G261" s="52" t="s">
        <v>310</v>
      </c>
      <c r="H261" s="109" t="s">
        <v>314</v>
      </c>
      <c r="I261" s="77" t="str">
        <f t="shared" si="24"/>
        <v>INO Girls A</v>
      </c>
      <c r="J261" s="80"/>
    </row>
    <row r="262" spans="1:10" s="58" customFormat="1" hidden="1" x14ac:dyDescent="0.25">
      <c r="A262" s="62" t="str">
        <f t="shared" si="21"/>
        <v>WOSTYN Tessa</v>
      </c>
      <c r="B262" s="52" t="str">
        <f>IF($F$267="B competition",H262,IF($F$267="A competition",G262,I262))</f>
        <v>-</v>
      </c>
      <c r="C262" s="81" t="s">
        <v>251</v>
      </c>
      <c r="D262" s="81" t="s">
        <v>2</v>
      </c>
      <c r="E262" s="52" t="s">
        <v>217</v>
      </c>
      <c r="F262" s="52" t="s">
        <v>40</v>
      </c>
      <c r="G262" s="52" t="s">
        <v>40</v>
      </c>
      <c r="H262" s="109" t="s">
        <v>323</v>
      </c>
      <c r="I262" s="77" t="str">
        <f t="shared" si="24"/>
        <v>MIN Girls</v>
      </c>
      <c r="J262" s="80"/>
    </row>
    <row r="263" spans="1:10" s="58" customFormat="1" hidden="1" x14ac:dyDescent="0.25">
      <c r="A263" s="62" t="str">
        <f t="shared" si="21"/>
        <v>ZUSTRUPA Marija</v>
      </c>
      <c r="B263" s="52" t="str">
        <f>IF($F$267="B competition",H263,IF($F$267="A competition",G263,I263))</f>
        <v>INO Girls A</v>
      </c>
      <c r="C263" s="81" t="s">
        <v>251</v>
      </c>
      <c r="D263" s="81" t="s">
        <v>2</v>
      </c>
      <c r="E263" s="52" t="s">
        <v>218</v>
      </c>
      <c r="F263" s="52" t="s">
        <v>40</v>
      </c>
      <c r="G263" s="52" t="s">
        <v>310</v>
      </c>
      <c r="H263" s="109" t="s">
        <v>310</v>
      </c>
      <c r="I263" s="77" t="str">
        <f t="shared" si="24"/>
        <v>INO Girls A</v>
      </c>
      <c r="J263" s="80"/>
    </row>
    <row r="264" spans="1:10" hidden="1" x14ac:dyDescent="0.25">
      <c r="A264" s="62" t="str">
        <f t="shared" ref="A264:A265" si="29">E264</f>
        <v>-</v>
      </c>
      <c r="B264" s="53" t="s">
        <v>40</v>
      </c>
      <c r="C264" s="117" t="s">
        <v>40</v>
      </c>
      <c r="D264" s="117" t="s">
        <v>40</v>
      </c>
      <c r="E264" s="53" t="s">
        <v>40</v>
      </c>
      <c r="F264" s="53" t="s">
        <v>40</v>
      </c>
      <c r="G264" s="52" t="s">
        <v>40</v>
      </c>
      <c r="H264" s="109" t="s">
        <v>40</v>
      </c>
      <c r="I264" s="77" t="str">
        <f t="shared" ref="I264:I265" si="30">IF(G264&lt;&gt;"-",G264,H264)</f>
        <v>-</v>
      </c>
    </row>
    <row r="265" spans="1:10" hidden="1" x14ac:dyDescent="0.25">
      <c r="A265" s="52" t="str">
        <f t="shared" si="29"/>
        <v>-</v>
      </c>
      <c r="B265" s="53" t="s">
        <v>40</v>
      </c>
      <c r="C265" s="117" t="s">
        <v>40</v>
      </c>
      <c r="D265" s="117" t="s">
        <v>40</v>
      </c>
      <c r="E265" s="53" t="s">
        <v>40</v>
      </c>
      <c r="F265" s="53" t="s">
        <v>40</v>
      </c>
      <c r="G265" s="53" t="s">
        <v>40</v>
      </c>
      <c r="H265" s="118" t="s">
        <v>40</v>
      </c>
      <c r="I265" s="77" t="str">
        <f t="shared" si="30"/>
        <v>-</v>
      </c>
    </row>
    <row r="266" spans="1:10" s="96" customFormat="1" ht="30" customHeight="1" x14ac:dyDescent="0.25">
      <c r="A266" s="100"/>
      <c r="B266" s="101"/>
      <c r="C266" s="101"/>
      <c r="D266" s="119"/>
      <c r="E266" s="101"/>
      <c r="F266" s="101"/>
      <c r="G266" s="102"/>
      <c r="H266" s="103" t="s">
        <v>564</v>
      </c>
      <c r="J266" s="149"/>
    </row>
    <row r="267" spans="1:10" s="95" customFormat="1" ht="15.75" x14ac:dyDescent="0.25">
      <c r="A267" s="154" t="s">
        <v>250</v>
      </c>
      <c r="B267" s="155"/>
      <c r="C267" s="97"/>
      <c r="D267" s="156" t="s">
        <v>298</v>
      </c>
      <c r="E267" s="157"/>
      <c r="F267" s="108" t="str">
        <f>VLOOKUP(D267,Lijsten!B77:C90,2,FALSE)</f>
        <v>A competition</v>
      </c>
      <c r="G267" s="98"/>
      <c r="H267" s="99"/>
      <c r="I267" s="94"/>
      <c r="J267" s="150"/>
    </row>
    <row r="268" spans="1:10" s="60" customFormat="1" ht="30" customHeight="1" x14ac:dyDescent="0.25">
      <c r="A268" s="106"/>
      <c r="B268" s="107" t="s">
        <v>0</v>
      </c>
      <c r="C268" s="107" t="s">
        <v>248</v>
      </c>
      <c r="D268" s="107" t="s">
        <v>44</v>
      </c>
      <c r="E268" s="107" t="s">
        <v>247</v>
      </c>
      <c r="F268" s="107" t="s">
        <v>10</v>
      </c>
      <c r="G268" s="104"/>
      <c r="H268" s="105" t="s">
        <v>386</v>
      </c>
      <c r="I268" s="61"/>
    </row>
    <row r="269" spans="1:10" s="58" customFormat="1" ht="3.95" customHeight="1" x14ac:dyDescent="0.25">
      <c r="A269" s="75" t="s">
        <v>40</v>
      </c>
      <c r="B269" s="75"/>
      <c r="C269" s="75"/>
      <c r="D269" s="120"/>
      <c r="E269" s="75"/>
      <c r="F269" s="75"/>
      <c r="H269" s="78"/>
      <c r="I269" s="61"/>
      <c r="J269" s="80"/>
    </row>
    <row r="270" spans="1:10" s="135" customFormat="1" x14ac:dyDescent="0.25">
      <c r="A270" s="129">
        <v>1</v>
      </c>
      <c r="B270" s="130" t="str">
        <f>IF(OR(ISBLANK($E270),$E270="-"),"&lt;cat&gt;",IF(ISBLANK(H270),VLOOKUP($E270,$A$2:$E$265,2,FALSE),H270))</f>
        <v>&lt;cat&gt;</v>
      </c>
      <c r="C270" s="131" t="str">
        <f>IF(OR(ISBLANK($E270),$E270="-"),"&lt;&gt;",VLOOKUP($E270,$A$2:$E$265,3,FALSE))</f>
        <v>&lt;&gt;</v>
      </c>
      <c r="D270" s="131" t="str">
        <f>IF(OR(ISBLANK($E270),$E270="-"),"&lt;club&gt;",VLOOKUP($E270,$A$2:$E$265,4,FALSE))</f>
        <v>&lt;club&gt;</v>
      </c>
      <c r="E270" s="132"/>
      <c r="F270" s="132"/>
      <c r="G270" s="133"/>
      <c r="H270" s="79"/>
      <c r="I270" s="134" t="str">
        <f t="shared" ref="I270:I301" si="31">LEFT(B270,3)</f>
        <v>&lt;ca</v>
      </c>
      <c r="J270" s="151"/>
    </row>
    <row r="271" spans="1:10" s="135" customFormat="1" x14ac:dyDescent="0.25">
      <c r="A271" s="129">
        <f>A270+1</f>
        <v>2</v>
      </c>
      <c r="B271" s="130" t="str">
        <f>IF(OR(ISBLANK($E271),$E271="-"),"&lt;cat&gt;",IF(ISBLANK(H271),VLOOKUP($E271,$A$2:$E$265,2,FALSE),H271))</f>
        <v>&lt;cat&gt;</v>
      </c>
      <c r="C271" s="131" t="str">
        <f>IF(OR(ISBLANK($E271),$E271="-"),"&lt;&gt;",VLOOKUP($E271,$A$2:$E$265,3,FALSE))</f>
        <v>&lt;&gt;</v>
      </c>
      <c r="D271" s="131" t="str">
        <f>IF(OR(ISBLANK($E271),$E271="-"),"&lt;club&gt;",VLOOKUP($E271,$A$2:$E$265,4,FALSE))</f>
        <v>&lt;club&gt;</v>
      </c>
      <c r="E271" s="132"/>
      <c r="F271" s="132"/>
      <c r="G271" s="133"/>
      <c r="H271" s="79"/>
      <c r="I271" s="134" t="str">
        <f t="shared" ref="I271:I277" si="32">LEFT(B271,3)</f>
        <v>&lt;ca</v>
      </c>
      <c r="J271" s="151"/>
    </row>
    <row r="272" spans="1:10" s="135" customFormat="1" x14ac:dyDescent="0.25">
      <c r="A272" s="129">
        <f t="shared" ref="A272:A335" si="33">A271+1</f>
        <v>3</v>
      </c>
      <c r="B272" s="130" t="str">
        <f>IF(OR(ISBLANK($E272),$E272="-"),"&lt;cat&gt;",IF(ISBLANK(H272),VLOOKUP($E272,$A$2:$E$265,2,FALSE),H272))</f>
        <v>&lt;cat&gt;</v>
      </c>
      <c r="C272" s="131" t="str">
        <f>IF(OR(ISBLANK($E272),$E272="-"),"&lt;&gt;",VLOOKUP($E272,$A$2:$E$265,3,FALSE))</f>
        <v>&lt;&gt;</v>
      </c>
      <c r="D272" s="131" t="str">
        <f>IF(OR(ISBLANK($E272),$E272="-"),"&lt;club&gt;",VLOOKUP($E272,$A$2:$E$265,4,FALSE))</f>
        <v>&lt;club&gt;</v>
      </c>
      <c r="E272" s="132"/>
      <c r="F272" s="132"/>
      <c r="G272" s="133"/>
      <c r="H272" s="79"/>
      <c r="I272" s="134" t="str">
        <f t="shared" si="32"/>
        <v>&lt;ca</v>
      </c>
      <c r="J272" s="151"/>
    </row>
    <row r="273" spans="1:10" s="135" customFormat="1" x14ac:dyDescent="0.25">
      <c r="A273" s="129">
        <f t="shared" si="33"/>
        <v>4</v>
      </c>
      <c r="B273" s="130" t="str">
        <f>IF(OR(ISBLANK($E273),$E273="-"),"&lt;cat&gt;",IF(ISBLANK(H273),VLOOKUP($E273,$A$2:$E$265,2,FALSE),H273))</f>
        <v>&lt;cat&gt;</v>
      </c>
      <c r="C273" s="131" t="str">
        <f>IF(OR(ISBLANK($E273),$E273="-"),"&lt;&gt;",VLOOKUP($E273,$A$2:$E$265,3,FALSE))</f>
        <v>&lt;&gt;</v>
      </c>
      <c r="D273" s="131" t="str">
        <f>IF(OR(ISBLANK($E273),$E273="-"),"&lt;club&gt;",VLOOKUP($E273,$A$2:$E$265,4,FALSE))</f>
        <v>&lt;club&gt;</v>
      </c>
      <c r="E273" s="132"/>
      <c r="F273" s="132"/>
      <c r="G273" s="133"/>
      <c r="H273" s="79"/>
      <c r="I273" s="134" t="str">
        <f t="shared" si="32"/>
        <v>&lt;ca</v>
      </c>
      <c r="J273" s="151"/>
    </row>
    <row r="274" spans="1:10" s="135" customFormat="1" x14ac:dyDescent="0.25">
      <c r="A274" s="129">
        <f t="shared" si="33"/>
        <v>5</v>
      </c>
      <c r="B274" s="130" t="str">
        <f>IF(OR(ISBLANK($E274),$E274="-"),"&lt;cat&gt;",IF(ISBLANK(H274),VLOOKUP($E274,$A$2:$E$265,2,FALSE),H274))</f>
        <v>&lt;cat&gt;</v>
      </c>
      <c r="C274" s="131" t="str">
        <f>IF(OR(ISBLANK($E274),$E274="-"),"&lt;&gt;",VLOOKUP($E274,$A$2:$E$265,3,FALSE))</f>
        <v>&lt;&gt;</v>
      </c>
      <c r="D274" s="131" t="str">
        <f>IF(OR(ISBLANK($E274),$E274="-"),"&lt;club&gt;",VLOOKUP($E274,$A$2:$E$265,4,FALSE))</f>
        <v>&lt;club&gt;</v>
      </c>
      <c r="E274" s="132"/>
      <c r="F274" s="132"/>
      <c r="G274" s="133"/>
      <c r="H274" s="79"/>
      <c r="I274" s="134" t="str">
        <f t="shared" si="32"/>
        <v>&lt;ca</v>
      </c>
      <c r="J274" s="151"/>
    </row>
    <row r="275" spans="1:10" s="135" customFormat="1" x14ac:dyDescent="0.25">
      <c r="A275" s="129">
        <f t="shared" si="33"/>
        <v>6</v>
      </c>
      <c r="B275" s="130" t="str">
        <f>IF(OR(ISBLANK($E275),$E275="-"),"&lt;cat&gt;",IF(ISBLANK(H275),VLOOKUP($E275,$A$2:$E$265,2,FALSE),H275))</f>
        <v>&lt;cat&gt;</v>
      </c>
      <c r="C275" s="131" t="str">
        <f>IF(OR(ISBLANK($E275),$E275="-"),"&lt;&gt;",VLOOKUP($E275,$A$2:$E$265,3,FALSE))</f>
        <v>&lt;&gt;</v>
      </c>
      <c r="D275" s="131" t="str">
        <f>IF(OR(ISBLANK($E275),$E275="-"),"&lt;club&gt;",VLOOKUP($E275,$A$2:$E$265,4,FALSE))</f>
        <v>&lt;club&gt;</v>
      </c>
      <c r="E275" s="132"/>
      <c r="F275" s="132"/>
      <c r="G275" s="133"/>
      <c r="H275" s="79"/>
      <c r="I275" s="134" t="str">
        <f t="shared" si="32"/>
        <v>&lt;ca</v>
      </c>
      <c r="J275" s="151"/>
    </row>
    <row r="276" spans="1:10" s="135" customFormat="1" x14ac:dyDescent="0.25">
      <c r="A276" s="129">
        <f t="shared" si="33"/>
        <v>7</v>
      </c>
      <c r="B276" s="130" t="str">
        <f>IF(OR(ISBLANK($E276),$E276="-"),"&lt;cat&gt;",IF(ISBLANK(H276),VLOOKUP($E276,$A$2:$E$265,2,FALSE),H276))</f>
        <v>&lt;cat&gt;</v>
      </c>
      <c r="C276" s="131" t="str">
        <f>IF(OR(ISBLANK($E276),$E276="-"),"&lt;&gt;",VLOOKUP($E276,$A$2:$E$265,3,FALSE))</f>
        <v>&lt;&gt;</v>
      </c>
      <c r="D276" s="131" t="str">
        <f>IF(OR(ISBLANK($E276),$E276="-"),"&lt;club&gt;",VLOOKUP($E276,$A$2:$E$265,4,FALSE))</f>
        <v>&lt;club&gt;</v>
      </c>
      <c r="E276" s="132"/>
      <c r="F276" s="132"/>
      <c r="G276" s="133"/>
      <c r="H276" s="79"/>
      <c r="I276" s="134" t="str">
        <f t="shared" si="32"/>
        <v>&lt;ca</v>
      </c>
      <c r="J276" s="151"/>
    </row>
    <row r="277" spans="1:10" s="135" customFormat="1" x14ac:dyDescent="0.25">
      <c r="A277" s="129">
        <f t="shared" si="33"/>
        <v>8</v>
      </c>
      <c r="B277" s="130" t="str">
        <f>IF(OR(ISBLANK($E277),$E277="-"),"&lt;cat&gt;",IF(ISBLANK(H277),VLOOKUP($E277,$A$2:$E$265,2,FALSE),H277))</f>
        <v>&lt;cat&gt;</v>
      </c>
      <c r="C277" s="131" t="str">
        <f>IF(OR(ISBLANK($E277),$E277="-"),"&lt;&gt;",VLOOKUP($E277,$A$2:$E$265,3,FALSE))</f>
        <v>&lt;&gt;</v>
      </c>
      <c r="D277" s="131" t="str">
        <f>IF(OR(ISBLANK($E277),$E277="-"),"&lt;club&gt;",VLOOKUP($E277,$A$2:$E$265,4,FALSE))</f>
        <v>&lt;club&gt;</v>
      </c>
      <c r="E277" s="132"/>
      <c r="F277" s="132"/>
      <c r="G277" s="133"/>
      <c r="H277" s="79"/>
      <c r="I277" s="134" t="str">
        <f t="shared" si="32"/>
        <v>&lt;ca</v>
      </c>
      <c r="J277" s="151"/>
    </row>
    <row r="278" spans="1:10" s="135" customFormat="1" x14ac:dyDescent="0.25">
      <c r="A278" s="129">
        <f t="shared" si="33"/>
        <v>9</v>
      </c>
      <c r="B278" s="130" t="str">
        <f>IF(OR(ISBLANK($E278),$E278="-"),"&lt;cat&gt;",IF(ISBLANK(H278),VLOOKUP($E278,$A$2:$E$265,2,FALSE),H278))</f>
        <v>&lt;cat&gt;</v>
      </c>
      <c r="C278" s="131" t="str">
        <f>IF(OR(ISBLANK($E278),$E278="-"),"&lt;&gt;",VLOOKUP($E278,$A$2:$E$265,3,FALSE))</f>
        <v>&lt;&gt;</v>
      </c>
      <c r="D278" s="131" t="str">
        <f>IF(OR(ISBLANK($E278),$E278="-"),"&lt;club&gt;",VLOOKUP($E278,$A$2:$E$265,4,FALSE))</f>
        <v>&lt;club&gt;</v>
      </c>
      <c r="E278" s="132"/>
      <c r="F278" s="132"/>
      <c r="G278" s="133"/>
      <c r="H278" s="79"/>
      <c r="I278" s="134" t="str">
        <f t="shared" si="31"/>
        <v>&lt;ca</v>
      </c>
      <c r="J278" s="151"/>
    </row>
    <row r="279" spans="1:10" s="135" customFormat="1" x14ac:dyDescent="0.25">
      <c r="A279" s="129">
        <f t="shared" si="33"/>
        <v>10</v>
      </c>
      <c r="B279" s="130" t="str">
        <f>IF(OR(ISBLANK($E279),$E279="-"),"&lt;cat&gt;",IF(ISBLANK(H279),VLOOKUP($E279,$A$2:$E$265,2,FALSE),H279))</f>
        <v>&lt;cat&gt;</v>
      </c>
      <c r="C279" s="131" t="str">
        <f>IF(OR(ISBLANK($E279),$E279="-"),"&lt;&gt;",VLOOKUP($E279,$A$2:$E$265,3,FALSE))</f>
        <v>&lt;&gt;</v>
      </c>
      <c r="D279" s="131" t="str">
        <f>IF(OR(ISBLANK($E279),$E279="-"),"&lt;club&gt;",VLOOKUP($E279,$A$2:$E$265,4,FALSE))</f>
        <v>&lt;club&gt;</v>
      </c>
      <c r="E279" s="132"/>
      <c r="F279" s="132"/>
      <c r="G279" s="133"/>
      <c r="H279" s="79"/>
      <c r="I279" s="134" t="str">
        <f t="shared" si="31"/>
        <v>&lt;ca</v>
      </c>
      <c r="J279" s="151"/>
    </row>
    <row r="280" spans="1:10" s="135" customFormat="1" x14ac:dyDescent="0.25">
      <c r="A280" s="129">
        <f t="shared" si="33"/>
        <v>11</v>
      </c>
      <c r="B280" s="130" t="str">
        <f>IF(OR(ISBLANK($E280),$E280="-"),"&lt;cat&gt;",IF(ISBLANK(H280),VLOOKUP($E280,$A$2:$E$265,2,FALSE),H280))</f>
        <v>&lt;cat&gt;</v>
      </c>
      <c r="C280" s="131" t="str">
        <f>IF(OR(ISBLANK($E280),$E280="-"),"&lt;&gt;",VLOOKUP($E280,$A$2:$E$265,3,FALSE))</f>
        <v>&lt;&gt;</v>
      </c>
      <c r="D280" s="131" t="str">
        <f>IF(OR(ISBLANK($E280),$E280="-"),"&lt;club&gt;",VLOOKUP($E280,$A$2:$E$265,4,FALSE))</f>
        <v>&lt;club&gt;</v>
      </c>
      <c r="E280" s="132"/>
      <c r="F280" s="132"/>
      <c r="G280" s="133"/>
      <c r="H280" s="79"/>
      <c r="I280" s="134" t="str">
        <f t="shared" si="31"/>
        <v>&lt;ca</v>
      </c>
      <c r="J280" s="151"/>
    </row>
    <row r="281" spans="1:10" s="135" customFormat="1" x14ac:dyDescent="0.25">
      <c r="A281" s="129">
        <f t="shared" si="33"/>
        <v>12</v>
      </c>
      <c r="B281" s="130" t="str">
        <f>IF(OR(ISBLANK($E281),$E281="-"),"&lt;cat&gt;",IF(ISBLANK(H281),VLOOKUP($E281,$A$2:$E$265,2,FALSE),H281))</f>
        <v>&lt;cat&gt;</v>
      </c>
      <c r="C281" s="131" t="str">
        <f>IF(OR(ISBLANK($E281),$E281="-"),"&lt;&gt;",VLOOKUP($E281,$A$2:$E$265,3,FALSE))</f>
        <v>&lt;&gt;</v>
      </c>
      <c r="D281" s="131" t="str">
        <f>IF(OR(ISBLANK($E281),$E281="-"),"&lt;club&gt;",VLOOKUP($E281,$A$2:$E$265,4,FALSE))</f>
        <v>&lt;club&gt;</v>
      </c>
      <c r="E281" s="132"/>
      <c r="F281" s="132"/>
      <c r="G281" s="133"/>
      <c r="H281" s="79"/>
      <c r="I281" s="134" t="str">
        <f>LEFT(B281,3)</f>
        <v>&lt;ca</v>
      </c>
      <c r="J281" s="151"/>
    </row>
    <row r="282" spans="1:10" s="135" customFormat="1" x14ac:dyDescent="0.25">
      <c r="A282" s="129">
        <f t="shared" si="33"/>
        <v>13</v>
      </c>
      <c r="B282" s="130" t="str">
        <f>IF(OR(ISBLANK($E282),$E282="-"),"&lt;cat&gt;",IF(ISBLANK(H282),VLOOKUP($E282,$A$2:$E$265,2,FALSE),H282))</f>
        <v>&lt;cat&gt;</v>
      </c>
      <c r="C282" s="131" t="str">
        <f>IF(OR(ISBLANK($E282),$E282="-"),"&lt;&gt;",VLOOKUP($E282,$A$2:$E$265,3,FALSE))</f>
        <v>&lt;&gt;</v>
      </c>
      <c r="D282" s="131" t="str">
        <f>IF(OR(ISBLANK($E282),$E282="-"),"&lt;club&gt;",VLOOKUP($E282,$A$2:$E$265,4,FALSE))</f>
        <v>&lt;club&gt;</v>
      </c>
      <c r="E282" s="132"/>
      <c r="F282" s="132"/>
      <c r="G282" s="133"/>
      <c r="H282" s="79"/>
      <c r="I282" s="134" t="str">
        <f t="shared" si="31"/>
        <v>&lt;ca</v>
      </c>
      <c r="J282" s="151"/>
    </row>
    <row r="283" spans="1:10" s="135" customFormat="1" x14ac:dyDescent="0.25">
      <c r="A283" s="129">
        <f t="shared" si="33"/>
        <v>14</v>
      </c>
      <c r="B283" s="130" t="str">
        <f>IF(OR(ISBLANK($E283),$E283="-"),"&lt;cat&gt;",IF(ISBLANK(H283),VLOOKUP($E283,$A$2:$E$265,2,FALSE),H283))</f>
        <v>&lt;cat&gt;</v>
      </c>
      <c r="C283" s="131" t="str">
        <f>IF(OR(ISBLANK($E283),$E283="-"),"&lt;&gt;",VLOOKUP($E283,$A$2:$E$265,3,FALSE))</f>
        <v>&lt;&gt;</v>
      </c>
      <c r="D283" s="131" t="str">
        <f>IF(OR(ISBLANK($E283),$E283="-"),"&lt;club&gt;",VLOOKUP($E283,$A$2:$E$265,4,FALSE))</f>
        <v>&lt;club&gt;</v>
      </c>
      <c r="E283" s="132"/>
      <c r="F283" s="132"/>
      <c r="G283" s="133"/>
      <c r="H283" s="79"/>
      <c r="I283" s="134" t="str">
        <f t="shared" si="31"/>
        <v>&lt;ca</v>
      </c>
      <c r="J283" s="151"/>
    </row>
    <row r="284" spans="1:10" s="135" customFormat="1" x14ac:dyDescent="0.25">
      <c r="A284" s="129">
        <f t="shared" si="33"/>
        <v>15</v>
      </c>
      <c r="B284" s="130" t="str">
        <f>IF(OR(ISBLANK($E284),$E284="-"),"&lt;cat&gt;",IF(ISBLANK(H284),VLOOKUP($E284,$A$2:$E$265,2,FALSE),H284))</f>
        <v>&lt;cat&gt;</v>
      </c>
      <c r="C284" s="131" t="str">
        <f>IF(OR(ISBLANK($E284),$E284="-"),"&lt;&gt;",VLOOKUP($E284,$A$2:$E$265,3,FALSE))</f>
        <v>&lt;&gt;</v>
      </c>
      <c r="D284" s="131" t="str">
        <f>IF(OR(ISBLANK($E284),$E284="-"),"&lt;club&gt;",VLOOKUP($E284,$A$2:$E$265,4,FALSE))</f>
        <v>&lt;club&gt;</v>
      </c>
      <c r="E284" s="132"/>
      <c r="F284" s="132"/>
      <c r="G284" s="133"/>
      <c r="H284" s="79"/>
      <c r="I284" s="134" t="str">
        <f t="shared" si="31"/>
        <v>&lt;ca</v>
      </c>
      <c r="J284" s="151"/>
    </row>
    <row r="285" spans="1:10" s="135" customFormat="1" x14ac:dyDescent="0.25">
      <c r="A285" s="129">
        <f t="shared" si="33"/>
        <v>16</v>
      </c>
      <c r="B285" s="130" t="str">
        <f>IF(OR(ISBLANK($E285),$E285="-"),"&lt;cat&gt;",IF(ISBLANK(H285),VLOOKUP($E285,$A$2:$E$265,2,FALSE),H285))</f>
        <v>&lt;cat&gt;</v>
      </c>
      <c r="C285" s="131" t="str">
        <f>IF(OR(ISBLANK($E285),$E285="-"),"&lt;&gt;",VLOOKUP($E285,$A$2:$E$265,3,FALSE))</f>
        <v>&lt;&gt;</v>
      </c>
      <c r="D285" s="131" t="str">
        <f>IF(OR(ISBLANK($E285),$E285="-"),"&lt;club&gt;",VLOOKUP($E285,$A$2:$E$265,4,FALSE))</f>
        <v>&lt;club&gt;</v>
      </c>
      <c r="E285" s="132"/>
      <c r="F285" s="132"/>
      <c r="G285" s="133"/>
      <c r="H285" s="79"/>
      <c r="I285" s="134" t="str">
        <f t="shared" si="31"/>
        <v>&lt;ca</v>
      </c>
      <c r="J285" s="151"/>
    </row>
    <row r="286" spans="1:10" s="135" customFormat="1" x14ac:dyDescent="0.25">
      <c r="A286" s="129">
        <f t="shared" si="33"/>
        <v>17</v>
      </c>
      <c r="B286" s="130" t="str">
        <f>IF(OR(ISBLANK($E286),$E286="-"),"&lt;cat&gt;",IF(ISBLANK(H286),VLOOKUP($E286,$A$2:$E$265,2,FALSE),H286))</f>
        <v>&lt;cat&gt;</v>
      </c>
      <c r="C286" s="131" t="str">
        <f>IF(OR(ISBLANK($E286),$E286="-"),"&lt;&gt;",VLOOKUP($E286,$A$2:$E$265,3,FALSE))</f>
        <v>&lt;&gt;</v>
      </c>
      <c r="D286" s="131" t="str">
        <f>IF(OR(ISBLANK($E286),$E286="-"),"&lt;club&gt;",VLOOKUP($E286,$A$2:$E$265,4,FALSE))</f>
        <v>&lt;club&gt;</v>
      </c>
      <c r="E286" s="132"/>
      <c r="F286" s="132"/>
      <c r="G286" s="133"/>
      <c r="H286" s="79"/>
      <c r="I286" s="134" t="str">
        <f t="shared" si="31"/>
        <v>&lt;ca</v>
      </c>
      <c r="J286" s="151"/>
    </row>
    <row r="287" spans="1:10" s="135" customFormat="1" x14ac:dyDescent="0.25">
      <c r="A287" s="129">
        <f t="shared" si="33"/>
        <v>18</v>
      </c>
      <c r="B287" s="130" t="str">
        <f>IF(OR(ISBLANK($E287),$E287="-"),"&lt;cat&gt;",IF(ISBLANK(H287),VLOOKUP($E287,$A$2:$E$265,2,FALSE),H287))</f>
        <v>&lt;cat&gt;</v>
      </c>
      <c r="C287" s="131" t="str">
        <f>IF(OR(ISBLANK($E287),$E287="-"),"&lt;&gt;",VLOOKUP($E287,$A$2:$E$265,3,FALSE))</f>
        <v>&lt;&gt;</v>
      </c>
      <c r="D287" s="131" t="str">
        <f>IF(OR(ISBLANK($E287),$E287="-"),"&lt;club&gt;",VLOOKUP($E287,$A$2:$E$265,4,FALSE))</f>
        <v>&lt;club&gt;</v>
      </c>
      <c r="E287" s="132"/>
      <c r="F287" s="132"/>
      <c r="G287" s="133"/>
      <c r="H287" s="79"/>
      <c r="I287" s="134" t="str">
        <f t="shared" si="31"/>
        <v>&lt;ca</v>
      </c>
      <c r="J287" s="151"/>
    </row>
    <row r="288" spans="1:10" s="135" customFormat="1" x14ac:dyDescent="0.25">
      <c r="A288" s="129">
        <f t="shared" si="33"/>
        <v>19</v>
      </c>
      <c r="B288" s="130" t="str">
        <f>IF(OR(ISBLANK($E288),$E288="-"),"&lt;cat&gt;",IF(ISBLANK(H288),VLOOKUP($E288,$A$2:$E$265,2,FALSE),H288))</f>
        <v>&lt;cat&gt;</v>
      </c>
      <c r="C288" s="131" t="str">
        <f>IF(OR(ISBLANK($E288),$E288="-"),"&lt;&gt;",VLOOKUP($E288,$A$2:$E$265,3,FALSE))</f>
        <v>&lt;&gt;</v>
      </c>
      <c r="D288" s="131" t="str">
        <f>IF(OR(ISBLANK($E288),$E288="-"),"&lt;club&gt;",VLOOKUP($E288,$A$2:$E$265,4,FALSE))</f>
        <v>&lt;club&gt;</v>
      </c>
      <c r="E288" s="132"/>
      <c r="F288" s="132"/>
      <c r="G288" s="133"/>
      <c r="H288" s="79"/>
      <c r="I288" s="134" t="str">
        <f t="shared" si="31"/>
        <v>&lt;ca</v>
      </c>
      <c r="J288" s="151"/>
    </row>
    <row r="289" spans="1:10" s="135" customFormat="1" x14ac:dyDescent="0.25">
      <c r="A289" s="129">
        <f t="shared" si="33"/>
        <v>20</v>
      </c>
      <c r="B289" s="130" t="str">
        <f>IF(OR(ISBLANK($E289),$E289="-"),"&lt;cat&gt;",IF(ISBLANK(H289),VLOOKUP($E289,$A$2:$E$265,2,FALSE),H289))</f>
        <v>&lt;cat&gt;</v>
      </c>
      <c r="C289" s="131" t="str">
        <f>IF(OR(ISBLANK($E289),$E289="-"),"&lt;&gt;",VLOOKUP($E289,$A$2:$E$265,3,FALSE))</f>
        <v>&lt;&gt;</v>
      </c>
      <c r="D289" s="131" t="str">
        <f>IF(OR(ISBLANK($E289),$E289="-"),"&lt;club&gt;",VLOOKUP($E289,$A$2:$E$265,4,FALSE))</f>
        <v>&lt;club&gt;</v>
      </c>
      <c r="E289" s="132"/>
      <c r="F289" s="132"/>
      <c r="G289" s="133"/>
      <c r="H289" s="79"/>
      <c r="I289" s="134" t="str">
        <f t="shared" si="31"/>
        <v>&lt;ca</v>
      </c>
      <c r="J289" s="151"/>
    </row>
    <row r="290" spans="1:10" s="135" customFormat="1" x14ac:dyDescent="0.25">
      <c r="A290" s="129">
        <f t="shared" si="33"/>
        <v>21</v>
      </c>
      <c r="B290" s="130" t="str">
        <f>IF(OR(ISBLANK($E290),$E290="-"),"&lt;cat&gt;",IF(ISBLANK(H290),VLOOKUP($E290,$A$2:$E$265,2,FALSE),H290))</f>
        <v>&lt;cat&gt;</v>
      </c>
      <c r="C290" s="131" t="str">
        <f>IF(OR(ISBLANK($E290),$E290="-"),"&lt;&gt;",VLOOKUP($E290,$A$2:$E$265,3,FALSE))</f>
        <v>&lt;&gt;</v>
      </c>
      <c r="D290" s="131" t="str">
        <f>IF(OR(ISBLANK($E290),$E290="-"),"&lt;club&gt;",VLOOKUP($E290,$A$2:$E$265,4,FALSE))</f>
        <v>&lt;club&gt;</v>
      </c>
      <c r="E290" s="132"/>
      <c r="F290" s="132"/>
      <c r="G290" s="133"/>
      <c r="H290" s="79"/>
      <c r="I290" s="134" t="str">
        <f t="shared" si="31"/>
        <v>&lt;ca</v>
      </c>
      <c r="J290" s="151"/>
    </row>
    <row r="291" spans="1:10" s="135" customFormat="1" x14ac:dyDescent="0.25">
      <c r="A291" s="129">
        <f t="shared" si="33"/>
        <v>22</v>
      </c>
      <c r="B291" s="130" t="str">
        <f>IF(OR(ISBLANK($E291),$E291="-"),"&lt;cat&gt;",IF(ISBLANK(H291),VLOOKUP($E291,$A$2:$E$265,2,FALSE),H291))</f>
        <v>&lt;cat&gt;</v>
      </c>
      <c r="C291" s="131" t="str">
        <f>IF(OR(ISBLANK($E291),$E291="-"),"&lt;&gt;",VLOOKUP($E291,$A$2:$E$265,3,FALSE))</f>
        <v>&lt;&gt;</v>
      </c>
      <c r="D291" s="131" t="str">
        <f>IF(OR(ISBLANK($E291),$E291="-"),"&lt;club&gt;",VLOOKUP($E291,$A$2:$E$265,4,FALSE))</f>
        <v>&lt;club&gt;</v>
      </c>
      <c r="E291" s="132"/>
      <c r="F291" s="132"/>
      <c r="G291" s="133"/>
      <c r="H291" s="79"/>
      <c r="I291" s="134" t="str">
        <f t="shared" si="31"/>
        <v>&lt;ca</v>
      </c>
      <c r="J291" s="151"/>
    </row>
    <row r="292" spans="1:10" s="135" customFormat="1" x14ac:dyDescent="0.25">
      <c r="A292" s="129">
        <f t="shared" si="33"/>
        <v>23</v>
      </c>
      <c r="B292" s="130" t="str">
        <f>IF(OR(ISBLANK($E292),$E292="-"),"&lt;cat&gt;",IF(ISBLANK(H292),VLOOKUP($E292,$A$2:$E$265,2,FALSE),H292))</f>
        <v>&lt;cat&gt;</v>
      </c>
      <c r="C292" s="131" t="str">
        <f>IF(OR(ISBLANK($E292),$E292="-"),"&lt;&gt;",VLOOKUP($E292,$A$2:$E$265,3,FALSE))</f>
        <v>&lt;&gt;</v>
      </c>
      <c r="D292" s="131" t="str">
        <f>IF(OR(ISBLANK($E292),$E292="-"),"&lt;club&gt;",VLOOKUP($E292,$A$2:$E$265,4,FALSE))</f>
        <v>&lt;club&gt;</v>
      </c>
      <c r="E292" s="132"/>
      <c r="F292" s="132"/>
      <c r="G292" s="133"/>
      <c r="H292" s="79"/>
      <c r="I292" s="134" t="str">
        <f t="shared" si="31"/>
        <v>&lt;ca</v>
      </c>
      <c r="J292" s="151"/>
    </row>
    <row r="293" spans="1:10" s="135" customFormat="1" x14ac:dyDescent="0.25">
      <c r="A293" s="129">
        <f t="shared" si="33"/>
        <v>24</v>
      </c>
      <c r="B293" s="130" t="str">
        <f>IF(OR(ISBLANK($E293),$E293="-"),"&lt;cat&gt;",IF(ISBLANK(H293),VLOOKUP($E293,$A$2:$E$265,2,FALSE),H293))</f>
        <v>&lt;cat&gt;</v>
      </c>
      <c r="C293" s="131" t="str">
        <f>IF(OR(ISBLANK($E293),$E293="-"),"&lt;&gt;",VLOOKUP($E293,$A$2:$E$265,3,FALSE))</f>
        <v>&lt;&gt;</v>
      </c>
      <c r="D293" s="131" t="str">
        <f>IF(OR(ISBLANK($E293),$E293="-"),"&lt;club&gt;",VLOOKUP($E293,$A$2:$E$265,4,FALSE))</f>
        <v>&lt;club&gt;</v>
      </c>
      <c r="E293" s="132"/>
      <c r="F293" s="132"/>
      <c r="G293" s="133"/>
      <c r="H293" s="79"/>
      <c r="I293" s="134" t="str">
        <f t="shared" si="31"/>
        <v>&lt;ca</v>
      </c>
      <c r="J293" s="151"/>
    </row>
    <row r="294" spans="1:10" s="135" customFormat="1" x14ac:dyDescent="0.25">
      <c r="A294" s="129">
        <f t="shared" si="33"/>
        <v>25</v>
      </c>
      <c r="B294" s="130" t="str">
        <f>IF(OR(ISBLANK($E294),$E294="-"),"&lt;cat&gt;",IF(ISBLANK(H294),VLOOKUP($E294,$A$2:$E$265,2,FALSE),H294))</f>
        <v>&lt;cat&gt;</v>
      </c>
      <c r="C294" s="131" t="str">
        <f>IF(OR(ISBLANK($E294),$E294="-"),"&lt;&gt;",VLOOKUP($E294,$A$2:$E$265,3,FALSE))</f>
        <v>&lt;&gt;</v>
      </c>
      <c r="D294" s="131" t="str">
        <f>IF(OR(ISBLANK($E294),$E294="-"),"&lt;club&gt;",VLOOKUP($E294,$A$2:$E$265,4,FALSE))</f>
        <v>&lt;club&gt;</v>
      </c>
      <c r="E294" s="132"/>
      <c r="F294" s="132"/>
      <c r="G294" s="133"/>
      <c r="H294" s="79"/>
      <c r="I294" s="134" t="str">
        <f t="shared" si="31"/>
        <v>&lt;ca</v>
      </c>
      <c r="J294" s="151"/>
    </row>
    <row r="295" spans="1:10" s="135" customFormat="1" x14ac:dyDescent="0.25">
      <c r="A295" s="129">
        <f t="shared" si="33"/>
        <v>26</v>
      </c>
      <c r="B295" s="130" t="str">
        <f>IF(OR(ISBLANK($E295),$E295="-"),"&lt;cat&gt;",IF(ISBLANK(H295),VLOOKUP($E295,$A$2:$E$265,2,FALSE),H295))</f>
        <v>&lt;cat&gt;</v>
      </c>
      <c r="C295" s="131" t="str">
        <f>IF(OR(ISBLANK($E295),$E295="-"),"&lt;&gt;",VLOOKUP($E295,$A$2:$E$265,3,FALSE))</f>
        <v>&lt;&gt;</v>
      </c>
      <c r="D295" s="131" t="str">
        <f>IF(OR(ISBLANK($E295),$E295="-"),"&lt;club&gt;",VLOOKUP($E295,$A$2:$E$265,4,FALSE))</f>
        <v>&lt;club&gt;</v>
      </c>
      <c r="E295" s="132"/>
      <c r="F295" s="132"/>
      <c r="G295" s="133"/>
      <c r="H295" s="79"/>
      <c r="I295" s="134" t="str">
        <f t="shared" si="31"/>
        <v>&lt;ca</v>
      </c>
      <c r="J295" s="151"/>
    </row>
    <row r="296" spans="1:10" s="135" customFormat="1" x14ac:dyDescent="0.25">
      <c r="A296" s="129">
        <f t="shared" si="33"/>
        <v>27</v>
      </c>
      <c r="B296" s="130" t="str">
        <f>IF(OR(ISBLANK($E296),$E296="-"),"&lt;cat&gt;",IF(ISBLANK(H296),VLOOKUP($E296,$A$2:$E$265,2,FALSE),H296))</f>
        <v>&lt;cat&gt;</v>
      </c>
      <c r="C296" s="131" t="str">
        <f>IF(OR(ISBLANK($E296),$E296="-"),"&lt;&gt;",VLOOKUP($E296,$A$2:$E$265,3,FALSE))</f>
        <v>&lt;&gt;</v>
      </c>
      <c r="D296" s="131" t="str">
        <f>IF(OR(ISBLANK($E296),$E296="-"),"&lt;club&gt;",VLOOKUP($E296,$A$2:$E$265,4,FALSE))</f>
        <v>&lt;club&gt;</v>
      </c>
      <c r="E296" s="132"/>
      <c r="F296" s="132"/>
      <c r="G296" s="133"/>
      <c r="H296" s="79"/>
      <c r="I296" s="134" t="str">
        <f>LEFT(B296,3)</f>
        <v>&lt;ca</v>
      </c>
      <c r="J296" s="151"/>
    </row>
    <row r="297" spans="1:10" s="135" customFormat="1" x14ac:dyDescent="0.25">
      <c r="A297" s="129">
        <f t="shared" si="33"/>
        <v>28</v>
      </c>
      <c r="B297" s="130" t="str">
        <f>IF(OR(ISBLANK($E297),$E297="-"),"&lt;cat&gt;",IF(ISBLANK(H297),VLOOKUP($E297,$A$2:$E$265,2,FALSE),H297))</f>
        <v>&lt;cat&gt;</v>
      </c>
      <c r="C297" s="131" t="str">
        <f>IF(OR(ISBLANK($E297),$E297="-"),"&lt;&gt;",VLOOKUP($E297,$A$2:$E$265,3,FALSE))</f>
        <v>&lt;&gt;</v>
      </c>
      <c r="D297" s="131" t="str">
        <f>IF(OR(ISBLANK($E297),$E297="-"),"&lt;club&gt;",VLOOKUP($E297,$A$2:$E$265,4,FALSE))</f>
        <v>&lt;club&gt;</v>
      </c>
      <c r="E297" s="132"/>
      <c r="F297" s="132"/>
      <c r="G297" s="133"/>
      <c r="H297" s="79"/>
      <c r="I297" s="134" t="str">
        <f t="shared" si="31"/>
        <v>&lt;ca</v>
      </c>
      <c r="J297" s="151"/>
    </row>
    <row r="298" spans="1:10" s="135" customFormat="1" x14ac:dyDescent="0.25">
      <c r="A298" s="129">
        <f t="shared" si="33"/>
        <v>29</v>
      </c>
      <c r="B298" s="130" t="str">
        <f>IF(OR(ISBLANK($E298),$E298="-"),"&lt;cat&gt;",IF(ISBLANK(H298),VLOOKUP($E298,$A$2:$E$265,2,FALSE),H298))</f>
        <v>&lt;cat&gt;</v>
      </c>
      <c r="C298" s="131" t="str">
        <f>IF(OR(ISBLANK($E298),$E298="-"),"&lt;&gt;",VLOOKUP($E298,$A$2:$E$265,3,FALSE))</f>
        <v>&lt;&gt;</v>
      </c>
      <c r="D298" s="131" t="str">
        <f>IF(OR(ISBLANK($E298),$E298="-"),"&lt;club&gt;",VLOOKUP($E298,$A$2:$E$265,4,FALSE))</f>
        <v>&lt;club&gt;</v>
      </c>
      <c r="E298" s="132"/>
      <c r="F298" s="132"/>
      <c r="G298" s="133"/>
      <c r="H298" s="79"/>
      <c r="I298" s="134" t="str">
        <f t="shared" si="31"/>
        <v>&lt;ca</v>
      </c>
      <c r="J298" s="151"/>
    </row>
    <row r="299" spans="1:10" s="135" customFormat="1" x14ac:dyDescent="0.25">
      <c r="A299" s="129">
        <f t="shared" si="33"/>
        <v>30</v>
      </c>
      <c r="B299" s="130" t="str">
        <f>IF(OR(ISBLANK($E299),$E299="-"),"&lt;cat&gt;",IF(ISBLANK(H299),VLOOKUP($E299,$A$2:$E$265,2,FALSE),H299))</f>
        <v>&lt;cat&gt;</v>
      </c>
      <c r="C299" s="131" t="str">
        <f>IF(OR(ISBLANK($E299),$E299="-"),"&lt;&gt;",VLOOKUP($E299,$A$2:$E$265,3,FALSE))</f>
        <v>&lt;&gt;</v>
      </c>
      <c r="D299" s="131" t="str">
        <f>IF(OR(ISBLANK($E299),$E299="-"),"&lt;club&gt;",VLOOKUP($E299,$A$2:$E$265,4,FALSE))</f>
        <v>&lt;club&gt;</v>
      </c>
      <c r="E299" s="132"/>
      <c r="F299" s="132"/>
      <c r="G299" s="133"/>
      <c r="H299" s="79"/>
      <c r="I299" s="134" t="str">
        <f>LEFT(B299,3)</f>
        <v>&lt;ca</v>
      </c>
      <c r="J299" s="151"/>
    </row>
    <row r="300" spans="1:10" s="135" customFormat="1" x14ac:dyDescent="0.25">
      <c r="A300" s="129">
        <f t="shared" si="33"/>
        <v>31</v>
      </c>
      <c r="B300" s="130" t="str">
        <f>IF(OR(ISBLANK($E300),$E300="-"),"&lt;cat&gt;",IF(ISBLANK(H300),VLOOKUP($E300,$A$2:$E$265,2,FALSE),H300))</f>
        <v>&lt;cat&gt;</v>
      </c>
      <c r="C300" s="131" t="str">
        <f>IF(OR(ISBLANK($E300),$E300="-"),"&lt;&gt;",VLOOKUP($E300,$A$2:$E$265,3,FALSE))</f>
        <v>&lt;&gt;</v>
      </c>
      <c r="D300" s="131" t="str">
        <f>IF(OR(ISBLANK($E300),$E300="-"),"&lt;club&gt;",VLOOKUP($E300,$A$2:$E$265,4,FALSE))</f>
        <v>&lt;club&gt;</v>
      </c>
      <c r="E300" s="132"/>
      <c r="F300" s="132"/>
      <c r="G300" s="133"/>
      <c r="H300" s="79"/>
      <c r="I300" s="134" t="str">
        <f>LEFT(B300,3)</f>
        <v>&lt;ca</v>
      </c>
      <c r="J300" s="151"/>
    </row>
    <row r="301" spans="1:10" s="135" customFormat="1" x14ac:dyDescent="0.25">
      <c r="A301" s="129">
        <f t="shared" si="33"/>
        <v>32</v>
      </c>
      <c r="B301" s="130" t="str">
        <f>IF(OR(ISBLANK($E301),$E301="-"),"&lt;cat&gt;",IF(ISBLANK(H301),VLOOKUP($E301,$A$2:$E$265,2,FALSE),H301))</f>
        <v>&lt;cat&gt;</v>
      </c>
      <c r="C301" s="131" t="str">
        <f>IF(OR(ISBLANK($E301),$E301="-"),"&lt;&gt;",VLOOKUP($E301,$A$2:$E$265,3,FALSE))</f>
        <v>&lt;&gt;</v>
      </c>
      <c r="D301" s="131" t="str">
        <f>IF(OR(ISBLANK($E301),$E301="-"),"&lt;club&gt;",VLOOKUP($E301,$A$2:$E$265,4,FALSE))</f>
        <v>&lt;club&gt;</v>
      </c>
      <c r="E301" s="132"/>
      <c r="F301" s="132"/>
      <c r="G301" s="133"/>
      <c r="H301" s="79"/>
      <c r="I301" s="134" t="str">
        <f t="shared" si="31"/>
        <v>&lt;ca</v>
      </c>
      <c r="J301" s="151"/>
    </row>
    <row r="302" spans="1:10" s="135" customFormat="1" x14ac:dyDescent="0.25">
      <c r="A302" s="129">
        <f t="shared" si="33"/>
        <v>33</v>
      </c>
      <c r="B302" s="130" t="str">
        <f>IF(OR(ISBLANK($E302),$E302="-"),"&lt;cat&gt;",IF(ISBLANK(H302),VLOOKUP($E302,$A$2:$E$265,2,FALSE),H302))</f>
        <v>&lt;cat&gt;</v>
      </c>
      <c r="C302" s="131" t="str">
        <f>IF(OR(ISBLANK($E302),$E302="-"),"&lt;&gt;",VLOOKUP($E302,$A$2:$E$265,3,FALSE))</f>
        <v>&lt;&gt;</v>
      </c>
      <c r="D302" s="131" t="str">
        <f>IF(OR(ISBLANK($E302),$E302="-"),"&lt;club&gt;",VLOOKUP($E302,$A$2:$E$265,4,FALSE))</f>
        <v>&lt;club&gt;</v>
      </c>
      <c r="E302" s="132"/>
      <c r="F302" s="132"/>
      <c r="G302" s="133"/>
      <c r="H302" s="79"/>
      <c r="I302" s="134" t="str">
        <f t="shared" ref="I302:I303" si="34">LEFT(B302,3)</f>
        <v>&lt;ca</v>
      </c>
      <c r="J302" s="151"/>
    </row>
    <row r="303" spans="1:10" s="135" customFormat="1" x14ac:dyDescent="0.25">
      <c r="A303" s="129">
        <f t="shared" si="33"/>
        <v>34</v>
      </c>
      <c r="B303" s="130" t="str">
        <f>IF(OR(ISBLANK($E303),$E303="-"),"&lt;cat&gt;",IF(ISBLANK(H303),VLOOKUP($E303,$A$2:$E$265,2,FALSE),H303))</f>
        <v>&lt;cat&gt;</v>
      </c>
      <c r="C303" s="131" t="str">
        <f>IF(OR(ISBLANK($E303),$E303="-"),"&lt;&gt;",VLOOKUP($E303,$A$2:$E$265,3,FALSE))</f>
        <v>&lt;&gt;</v>
      </c>
      <c r="D303" s="131" t="str">
        <f>IF(OR(ISBLANK($E303),$E303="-"),"&lt;club&gt;",VLOOKUP($E303,$A$2:$E$265,4,FALSE))</f>
        <v>&lt;club&gt;</v>
      </c>
      <c r="E303" s="132"/>
      <c r="F303" s="132"/>
      <c r="G303" s="133"/>
      <c r="H303" s="79"/>
      <c r="I303" s="134" t="str">
        <f t="shared" si="34"/>
        <v>&lt;ca</v>
      </c>
      <c r="J303" s="151"/>
    </row>
    <row r="304" spans="1:10" s="135" customFormat="1" x14ac:dyDescent="0.25">
      <c r="A304" s="129">
        <f t="shared" si="33"/>
        <v>35</v>
      </c>
      <c r="B304" s="130" t="str">
        <f>IF(OR(ISBLANK($E304),$E304="-"),"&lt;cat&gt;",IF(ISBLANK(H304),VLOOKUP($E304,$A$2:$E$265,2,FALSE),H304))</f>
        <v>&lt;cat&gt;</v>
      </c>
      <c r="C304" s="131" t="str">
        <f>IF(OR(ISBLANK($E304),$E304="-"),"&lt;&gt;",VLOOKUP($E304,$A$2:$E$265,3,FALSE))</f>
        <v>&lt;&gt;</v>
      </c>
      <c r="D304" s="131" t="str">
        <f>IF(OR(ISBLANK($E304),$E304="-"),"&lt;club&gt;",VLOOKUP($E304,$A$2:$E$265,4,FALSE))</f>
        <v>&lt;club&gt;</v>
      </c>
      <c r="E304" s="132"/>
      <c r="F304" s="132"/>
      <c r="G304" s="133"/>
      <c r="H304" s="79"/>
      <c r="I304" s="61" t="str">
        <f t="shared" ref="I304:I335" si="35">LEFT(B304,3)</f>
        <v>&lt;ca</v>
      </c>
      <c r="J304" s="151"/>
    </row>
    <row r="305" spans="1:10" s="135" customFormat="1" x14ac:dyDescent="0.25">
      <c r="A305" s="129">
        <f t="shared" si="33"/>
        <v>36</v>
      </c>
      <c r="B305" s="130" t="str">
        <f>IF(OR(ISBLANK($E305),$E305="-"),"&lt;cat&gt;",IF(ISBLANK(H305),VLOOKUP($E305,$A$2:$E$265,2,FALSE),H305))</f>
        <v>&lt;cat&gt;</v>
      </c>
      <c r="C305" s="131" t="str">
        <f>IF(OR(ISBLANK($E305),$E305="-"),"&lt;&gt;",VLOOKUP($E305,$A$2:$E$265,3,FALSE))</f>
        <v>&lt;&gt;</v>
      </c>
      <c r="D305" s="131" t="str">
        <f>IF(OR(ISBLANK($E305),$E305="-"),"&lt;club&gt;",VLOOKUP($E305,$A$2:$E$265,4,FALSE))</f>
        <v>&lt;club&gt;</v>
      </c>
      <c r="E305" s="132"/>
      <c r="F305" s="132"/>
      <c r="G305" s="133"/>
      <c r="H305" s="79"/>
      <c r="I305" s="61" t="str">
        <f t="shared" si="35"/>
        <v>&lt;ca</v>
      </c>
      <c r="J305" s="151"/>
    </row>
    <row r="306" spans="1:10" s="135" customFormat="1" x14ac:dyDescent="0.25">
      <c r="A306" s="129">
        <f t="shared" si="33"/>
        <v>37</v>
      </c>
      <c r="B306" s="130" t="str">
        <f>IF(OR(ISBLANK($E306),$E306="-"),"&lt;cat&gt;",IF(ISBLANK(H306),VLOOKUP($E306,$A$2:$E$265,2,FALSE),H306))</f>
        <v>&lt;cat&gt;</v>
      </c>
      <c r="C306" s="131" t="str">
        <f>IF(OR(ISBLANK($E306),$E306="-"),"&lt;&gt;",VLOOKUP($E306,$A$2:$E$265,3,FALSE))</f>
        <v>&lt;&gt;</v>
      </c>
      <c r="D306" s="131" t="str">
        <f>IF(OR(ISBLANK($E306),$E306="-"),"&lt;club&gt;",VLOOKUP($E306,$A$2:$E$265,4,FALSE))</f>
        <v>&lt;club&gt;</v>
      </c>
      <c r="E306" s="132"/>
      <c r="F306" s="132"/>
      <c r="G306" s="133"/>
      <c r="H306" s="79"/>
      <c r="I306" s="92" t="str">
        <f t="shared" si="35"/>
        <v>&lt;ca</v>
      </c>
      <c r="J306" s="151"/>
    </row>
    <row r="307" spans="1:10" s="135" customFormat="1" x14ac:dyDescent="0.25">
      <c r="A307" s="129">
        <f t="shared" si="33"/>
        <v>38</v>
      </c>
      <c r="B307" s="130" t="str">
        <f>IF(OR(ISBLANK($E307),$E307="-"),"&lt;cat&gt;",IF(ISBLANK(H307),VLOOKUP($E307,$A$2:$E$265,2,FALSE),H307))</f>
        <v>&lt;cat&gt;</v>
      </c>
      <c r="C307" s="131" t="str">
        <f>IF(OR(ISBLANK($E307),$E307="-"),"&lt;&gt;",VLOOKUP($E307,$A$2:$E$265,3,FALSE))</f>
        <v>&lt;&gt;</v>
      </c>
      <c r="D307" s="131" t="str">
        <f>IF(OR(ISBLANK($E307),$E307="-"),"&lt;club&gt;",VLOOKUP($E307,$A$2:$E$265,4,FALSE))</f>
        <v>&lt;club&gt;</v>
      </c>
      <c r="E307" s="132"/>
      <c r="F307" s="132"/>
      <c r="G307" s="133"/>
      <c r="H307" s="79"/>
      <c r="I307" s="92" t="str">
        <f t="shared" si="35"/>
        <v>&lt;ca</v>
      </c>
      <c r="J307" s="151"/>
    </row>
    <row r="308" spans="1:10" s="135" customFormat="1" x14ac:dyDescent="0.25">
      <c r="A308" s="129">
        <f t="shared" si="33"/>
        <v>39</v>
      </c>
      <c r="B308" s="130" t="str">
        <f>IF(OR(ISBLANK($E308),$E308="-"),"&lt;cat&gt;",IF(ISBLANK(H308),VLOOKUP($E308,$A$2:$E$265,2,FALSE),H308))</f>
        <v>&lt;cat&gt;</v>
      </c>
      <c r="C308" s="131" t="str">
        <f>IF(OR(ISBLANK($E308),$E308="-"),"&lt;&gt;",VLOOKUP($E308,$A$2:$E$265,3,FALSE))</f>
        <v>&lt;&gt;</v>
      </c>
      <c r="D308" s="131" t="str">
        <f>IF(OR(ISBLANK($E308),$E308="-"),"&lt;club&gt;",VLOOKUP($E308,$A$2:$E$265,4,FALSE))</f>
        <v>&lt;club&gt;</v>
      </c>
      <c r="E308" s="132"/>
      <c r="F308" s="132"/>
      <c r="G308" s="133"/>
      <c r="H308" s="79"/>
      <c r="I308" s="92" t="str">
        <f t="shared" si="35"/>
        <v>&lt;ca</v>
      </c>
      <c r="J308" s="151"/>
    </row>
    <row r="309" spans="1:10" s="135" customFormat="1" x14ac:dyDescent="0.25">
      <c r="A309" s="129">
        <f t="shared" si="33"/>
        <v>40</v>
      </c>
      <c r="B309" s="130" t="str">
        <f>IF(OR(ISBLANK($E309),$E309="-"),"&lt;cat&gt;",IF(ISBLANK(H309),VLOOKUP($E309,$A$2:$E$265,2,FALSE),H309))</f>
        <v>&lt;cat&gt;</v>
      </c>
      <c r="C309" s="131" t="str">
        <f>IF(OR(ISBLANK($E309),$E309="-"),"&lt;&gt;",VLOOKUP($E309,$A$2:$E$265,3,FALSE))</f>
        <v>&lt;&gt;</v>
      </c>
      <c r="D309" s="131" t="str">
        <f>IF(OR(ISBLANK($E309),$E309="-"),"&lt;club&gt;",VLOOKUP($E309,$A$2:$E$265,4,FALSE))</f>
        <v>&lt;club&gt;</v>
      </c>
      <c r="E309" s="132"/>
      <c r="F309" s="132"/>
      <c r="G309" s="133"/>
      <c r="H309" s="79"/>
      <c r="I309" s="61" t="str">
        <f t="shared" si="35"/>
        <v>&lt;ca</v>
      </c>
      <c r="J309" s="151"/>
    </row>
    <row r="310" spans="1:10" s="135" customFormat="1" x14ac:dyDescent="0.25">
      <c r="A310" s="129">
        <f t="shared" si="33"/>
        <v>41</v>
      </c>
      <c r="B310" s="130" t="str">
        <f>IF(OR(ISBLANK($E310),$E310="-"),"&lt;cat&gt;",IF(ISBLANK(H310),VLOOKUP($E310,$A$2:$E$265,2,FALSE),H310))</f>
        <v>&lt;cat&gt;</v>
      </c>
      <c r="C310" s="131" t="str">
        <f>IF(OR(ISBLANK($E310),$E310="-"),"&lt;&gt;",VLOOKUP($E310,$A$2:$E$265,3,FALSE))</f>
        <v>&lt;&gt;</v>
      </c>
      <c r="D310" s="131" t="str">
        <f>IF(OR(ISBLANK($E310),$E310="-"),"&lt;club&gt;",VLOOKUP($E310,$A$2:$E$265,4,FALSE))</f>
        <v>&lt;club&gt;</v>
      </c>
      <c r="E310" s="132"/>
      <c r="F310" s="132"/>
      <c r="G310" s="133"/>
      <c r="H310" s="79"/>
      <c r="I310" s="61" t="str">
        <f t="shared" si="35"/>
        <v>&lt;ca</v>
      </c>
      <c r="J310" s="151"/>
    </row>
    <row r="311" spans="1:10" s="135" customFormat="1" x14ac:dyDescent="0.25">
      <c r="A311" s="129">
        <f t="shared" si="33"/>
        <v>42</v>
      </c>
      <c r="B311" s="130" t="str">
        <f>IF(OR(ISBLANK($E311),$E311="-"),"&lt;cat&gt;",IF(ISBLANK(H311),VLOOKUP($E311,$A$2:$E$265,2,FALSE),H311))</f>
        <v>&lt;cat&gt;</v>
      </c>
      <c r="C311" s="131" t="str">
        <f>IF(OR(ISBLANK($E311),$E311="-"),"&lt;&gt;",VLOOKUP($E311,$A$2:$E$265,3,FALSE))</f>
        <v>&lt;&gt;</v>
      </c>
      <c r="D311" s="131" t="str">
        <f>IF(OR(ISBLANK($E311),$E311="-"),"&lt;club&gt;",VLOOKUP($E311,$A$2:$E$265,4,FALSE))</f>
        <v>&lt;club&gt;</v>
      </c>
      <c r="E311" s="132"/>
      <c r="F311" s="132"/>
      <c r="G311" s="133"/>
      <c r="H311" s="79"/>
      <c r="I311" s="61" t="str">
        <f t="shared" si="35"/>
        <v>&lt;ca</v>
      </c>
      <c r="J311" s="151"/>
    </row>
    <row r="312" spans="1:10" s="135" customFormat="1" x14ac:dyDescent="0.25">
      <c r="A312" s="129">
        <f t="shared" si="33"/>
        <v>43</v>
      </c>
      <c r="B312" s="130" t="str">
        <f>IF(OR(ISBLANK($E312),$E312="-"),"&lt;cat&gt;",IF(ISBLANK(H312),VLOOKUP($E312,$A$2:$E$265,2,FALSE),H312))</f>
        <v>&lt;cat&gt;</v>
      </c>
      <c r="C312" s="131" t="str">
        <f>IF(OR(ISBLANK($E312),$E312="-"),"&lt;&gt;",VLOOKUP($E312,$A$2:$E$265,3,FALSE))</f>
        <v>&lt;&gt;</v>
      </c>
      <c r="D312" s="131" t="str">
        <f>IF(OR(ISBLANK($E312),$E312="-"),"&lt;club&gt;",VLOOKUP($E312,$A$2:$E$265,4,FALSE))</f>
        <v>&lt;club&gt;</v>
      </c>
      <c r="E312" s="132"/>
      <c r="F312" s="132"/>
      <c r="G312" s="133"/>
      <c r="H312" s="79"/>
      <c r="I312" s="61" t="str">
        <f t="shared" si="35"/>
        <v>&lt;ca</v>
      </c>
      <c r="J312" s="151"/>
    </row>
    <row r="313" spans="1:10" s="135" customFormat="1" x14ac:dyDescent="0.25">
      <c r="A313" s="129">
        <f t="shared" si="33"/>
        <v>44</v>
      </c>
      <c r="B313" s="130" t="str">
        <f>IF(OR(ISBLANK($E313),$E313="-"),"&lt;cat&gt;",IF(ISBLANK(H313),VLOOKUP($E313,$A$2:$E$265,2,FALSE),H313))</f>
        <v>&lt;cat&gt;</v>
      </c>
      <c r="C313" s="131" t="str">
        <f>IF(OR(ISBLANK($E313),$E313="-"),"&lt;&gt;",VLOOKUP($E313,$A$2:$E$265,3,FALSE))</f>
        <v>&lt;&gt;</v>
      </c>
      <c r="D313" s="131" t="str">
        <f>IF(OR(ISBLANK($E313),$E313="-"),"&lt;club&gt;",VLOOKUP($E313,$A$2:$E$265,4,FALSE))</f>
        <v>&lt;club&gt;</v>
      </c>
      <c r="E313" s="132"/>
      <c r="F313" s="132"/>
      <c r="G313" s="133"/>
      <c r="H313" s="79"/>
      <c r="I313" s="61" t="str">
        <f t="shared" si="35"/>
        <v>&lt;ca</v>
      </c>
      <c r="J313" s="151"/>
    </row>
    <row r="314" spans="1:10" s="135" customFormat="1" x14ac:dyDescent="0.25">
      <c r="A314" s="129">
        <f t="shared" si="33"/>
        <v>45</v>
      </c>
      <c r="B314" s="130" t="str">
        <f>IF(OR(ISBLANK($E314),$E314="-"),"&lt;cat&gt;",IF(ISBLANK(H314),VLOOKUP($E314,$A$2:$E$265,2,FALSE),H314))</f>
        <v>&lt;cat&gt;</v>
      </c>
      <c r="C314" s="131" t="str">
        <f>IF(OR(ISBLANK($E314),$E314="-"),"&lt;&gt;",VLOOKUP($E314,$A$2:$E$265,3,FALSE))</f>
        <v>&lt;&gt;</v>
      </c>
      <c r="D314" s="131" t="str">
        <f>IF(OR(ISBLANK($E314),$E314="-"),"&lt;club&gt;",VLOOKUP($E314,$A$2:$E$265,4,FALSE))</f>
        <v>&lt;club&gt;</v>
      </c>
      <c r="E314" s="132"/>
      <c r="F314" s="132"/>
      <c r="G314" s="133"/>
      <c r="H314" s="79"/>
      <c r="I314" s="61" t="str">
        <f t="shared" si="35"/>
        <v>&lt;ca</v>
      </c>
      <c r="J314" s="151"/>
    </row>
    <row r="315" spans="1:10" s="135" customFormat="1" x14ac:dyDescent="0.25">
      <c r="A315" s="129">
        <f t="shared" si="33"/>
        <v>46</v>
      </c>
      <c r="B315" s="130" t="str">
        <f>IF(OR(ISBLANK($E315),$E315="-"),"&lt;cat&gt;",IF(ISBLANK(H315),VLOOKUP($E315,$A$2:$E$265,2,FALSE),H315))</f>
        <v>&lt;cat&gt;</v>
      </c>
      <c r="C315" s="131" t="str">
        <f>IF(OR(ISBLANK($E315),$E315="-"),"&lt;&gt;",VLOOKUP($E315,$A$2:$E$265,3,FALSE))</f>
        <v>&lt;&gt;</v>
      </c>
      <c r="D315" s="131" t="str">
        <f>IF(OR(ISBLANK($E315),$E315="-"),"&lt;club&gt;",VLOOKUP($E315,$A$2:$E$265,4,FALSE))</f>
        <v>&lt;club&gt;</v>
      </c>
      <c r="E315" s="132"/>
      <c r="F315" s="132"/>
      <c r="G315" s="133"/>
      <c r="H315" s="79"/>
      <c r="I315" s="61" t="str">
        <f t="shared" si="35"/>
        <v>&lt;ca</v>
      </c>
      <c r="J315" s="151"/>
    </row>
    <row r="316" spans="1:10" s="135" customFormat="1" x14ac:dyDescent="0.25">
      <c r="A316" s="129">
        <f t="shared" si="33"/>
        <v>47</v>
      </c>
      <c r="B316" s="130" t="str">
        <f>IF(OR(ISBLANK($E316),$E316="-"),"&lt;cat&gt;",IF(ISBLANK(H316),VLOOKUP($E316,$A$2:$E$265,2,FALSE),H316))</f>
        <v>&lt;cat&gt;</v>
      </c>
      <c r="C316" s="131" t="str">
        <f>IF(OR(ISBLANK($E316),$E316="-"),"&lt;&gt;",VLOOKUP($E316,$A$2:$E$265,3,FALSE))</f>
        <v>&lt;&gt;</v>
      </c>
      <c r="D316" s="131" t="str">
        <f>IF(OR(ISBLANK($E316),$E316="-"),"&lt;club&gt;",VLOOKUP($E316,$A$2:$E$265,4,FALSE))</f>
        <v>&lt;club&gt;</v>
      </c>
      <c r="E316" s="132"/>
      <c r="F316" s="132"/>
      <c r="G316" s="133"/>
      <c r="H316" s="79"/>
      <c r="I316" s="61" t="str">
        <f t="shared" si="35"/>
        <v>&lt;ca</v>
      </c>
      <c r="J316" s="151"/>
    </row>
    <row r="317" spans="1:10" s="135" customFormat="1" x14ac:dyDescent="0.25">
      <c r="A317" s="129">
        <f t="shared" si="33"/>
        <v>48</v>
      </c>
      <c r="B317" s="130" t="str">
        <f>IF(OR(ISBLANK($E317),$E317="-"),"&lt;cat&gt;",IF(ISBLANK(H317),VLOOKUP($E317,$A$2:$E$265,2,FALSE),H317))</f>
        <v>&lt;cat&gt;</v>
      </c>
      <c r="C317" s="131" t="str">
        <f>IF(OR(ISBLANK($E317),$E317="-"),"&lt;&gt;",VLOOKUP($E317,$A$2:$E$265,3,FALSE))</f>
        <v>&lt;&gt;</v>
      </c>
      <c r="D317" s="131" t="str">
        <f>IF(OR(ISBLANK($E317),$E317="-"),"&lt;club&gt;",VLOOKUP($E317,$A$2:$E$265,4,FALSE))</f>
        <v>&lt;club&gt;</v>
      </c>
      <c r="E317" s="132"/>
      <c r="F317" s="132"/>
      <c r="G317" s="133"/>
      <c r="H317" s="79"/>
      <c r="I317" s="61" t="str">
        <f t="shared" si="35"/>
        <v>&lt;ca</v>
      </c>
      <c r="J317" s="151"/>
    </row>
    <row r="318" spans="1:10" s="135" customFormat="1" x14ac:dyDescent="0.25">
      <c r="A318" s="129">
        <f t="shared" si="33"/>
        <v>49</v>
      </c>
      <c r="B318" s="130" t="str">
        <f>IF(OR(ISBLANK($E318),$E318="-"),"&lt;cat&gt;",IF(ISBLANK(H318),VLOOKUP($E318,$A$2:$E$265,2,FALSE),H318))</f>
        <v>&lt;cat&gt;</v>
      </c>
      <c r="C318" s="131" t="str">
        <f>IF(OR(ISBLANK($E318),$E318="-"),"&lt;&gt;",VLOOKUP($E318,$A$2:$E$265,3,FALSE))</f>
        <v>&lt;&gt;</v>
      </c>
      <c r="D318" s="131" t="str">
        <f>IF(OR(ISBLANK($E318),$E318="-"),"&lt;club&gt;",VLOOKUP($E318,$A$2:$E$265,4,FALSE))</f>
        <v>&lt;club&gt;</v>
      </c>
      <c r="E318" s="132"/>
      <c r="F318" s="132"/>
      <c r="G318" s="133"/>
      <c r="H318" s="79"/>
      <c r="I318" s="61" t="str">
        <f t="shared" si="35"/>
        <v>&lt;ca</v>
      </c>
      <c r="J318" s="151"/>
    </row>
    <row r="319" spans="1:10" s="135" customFormat="1" x14ac:dyDescent="0.25">
      <c r="A319" s="129">
        <f t="shared" si="33"/>
        <v>50</v>
      </c>
      <c r="B319" s="130" t="str">
        <f>IF(OR(ISBLANK($E319),$E319="-"),"&lt;cat&gt;",IF(ISBLANK(H319),VLOOKUP($E319,$A$2:$E$265,2,FALSE),H319))</f>
        <v>&lt;cat&gt;</v>
      </c>
      <c r="C319" s="131" t="str">
        <f>IF(OR(ISBLANK($E319),$E319="-"),"&lt;&gt;",VLOOKUP($E319,$A$2:$E$265,3,FALSE))</f>
        <v>&lt;&gt;</v>
      </c>
      <c r="D319" s="131" t="str">
        <f>IF(OR(ISBLANK($E319),$E319="-"),"&lt;club&gt;",VLOOKUP($E319,$A$2:$E$265,4,FALSE))</f>
        <v>&lt;club&gt;</v>
      </c>
      <c r="E319" s="132"/>
      <c r="F319" s="132"/>
      <c r="G319" s="133"/>
      <c r="H319" s="79"/>
      <c r="I319" s="61" t="str">
        <f t="shared" si="35"/>
        <v>&lt;ca</v>
      </c>
      <c r="J319" s="151"/>
    </row>
    <row r="320" spans="1:10" s="135" customFormat="1" x14ac:dyDescent="0.25">
      <c r="A320" s="129">
        <f t="shared" si="33"/>
        <v>51</v>
      </c>
      <c r="B320" s="130" t="str">
        <f>IF(OR(ISBLANK($E320),$E320="-"),"&lt;cat&gt;",IF(ISBLANK(H320),VLOOKUP($E320,$A$2:$E$265,2,FALSE),H320))</f>
        <v>&lt;cat&gt;</v>
      </c>
      <c r="C320" s="131" t="str">
        <f>IF(OR(ISBLANK($E320),$E320="-"),"&lt;&gt;",VLOOKUP($E320,$A$2:$E$265,3,FALSE))</f>
        <v>&lt;&gt;</v>
      </c>
      <c r="D320" s="131" t="str">
        <f>IF(OR(ISBLANK($E320),$E320="-"),"&lt;club&gt;",VLOOKUP($E320,$A$2:$E$265,4,FALSE))</f>
        <v>&lt;club&gt;</v>
      </c>
      <c r="E320" s="132"/>
      <c r="F320" s="132"/>
      <c r="G320" s="133"/>
      <c r="H320" s="79"/>
      <c r="I320" s="92" t="str">
        <f t="shared" si="35"/>
        <v>&lt;ca</v>
      </c>
      <c r="J320" s="151"/>
    </row>
    <row r="321" spans="1:10" s="135" customFormat="1" x14ac:dyDescent="0.25">
      <c r="A321" s="129">
        <f t="shared" si="33"/>
        <v>52</v>
      </c>
      <c r="B321" s="130" t="str">
        <f>IF(OR(ISBLANK($E321),$E321="-"),"&lt;cat&gt;",IF(ISBLANK(H321),VLOOKUP($E321,$A$2:$E$265,2,FALSE),H321))</f>
        <v>&lt;cat&gt;</v>
      </c>
      <c r="C321" s="131" t="str">
        <f>IF(OR(ISBLANK($E321),$E321="-"),"&lt;&gt;",VLOOKUP($E321,$A$2:$E$265,3,FALSE))</f>
        <v>&lt;&gt;</v>
      </c>
      <c r="D321" s="131" t="str">
        <f>IF(OR(ISBLANK($E321),$E321="-"),"&lt;club&gt;",VLOOKUP($E321,$A$2:$E$265,4,FALSE))</f>
        <v>&lt;club&gt;</v>
      </c>
      <c r="E321" s="132"/>
      <c r="F321" s="132"/>
      <c r="G321" s="133"/>
      <c r="H321" s="79"/>
      <c r="I321" s="92" t="str">
        <f t="shared" si="35"/>
        <v>&lt;ca</v>
      </c>
      <c r="J321" s="151"/>
    </row>
    <row r="322" spans="1:10" s="135" customFormat="1" x14ac:dyDescent="0.25">
      <c r="A322" s="129">
        <f t="shared" si="33"/>
        <v>53</v>
      </c>
      <c r="B322" s="130" t="str">
        <f>IF(OR(ISBLANK($E322),$E322="-"),"&lt;cat&gt;",IF(ISBLANK(H322),VLOOKUP($E322,$A$2:$E$265,2,FALSE),H322))</f>
        <v>&lt;cat&gt;</v>
      </c>
      <c r="C322" s="131" t="str">
        <f>IF(OR(ISBLANK($E322),$E322="-"),"&lt;&gt;",VLOOKUP($E322,$A$2:$E$265,3,FALSE))</f>
        <v>&lt;&gt;</v>
      </c>
      <c r="D322" s="131" t="str">
        <f>IF(OR(ISBLANK($E322),$E322="-"),"&lt;club&gt;",VLOOKUP($E322,$A$2:$E$265,4,FALSE))</f>
        <v>&lt;club&gt;</v>
      </c>
      <c r="E322" s="132"/>
      <c r="F322" s="132"/>
      <c r="G322" s="133"/>
      <c r="H322" s="79"/>
      <c r="I322" s="61" t="str">
        <f t="shared" si="35"/>
        <v>&lt;ca</v>
      </c>
      <c r="J322" s="151"/>
    </row>
    <row r="323" spans="1:10" s="135" customFormat="1" x14ac:dyDescent="0.25">
      <c r="A323" s="129">
        <f t="shared" si="33"/>
        <v>54</v>
      </c>
      <c r="B323" s="130" t="str">
        <f>IF(OR(ISBLANK($E323),$E323="-"),"&lt;cat&gt;",IF(ISBLANK(H323),VLOOKUP($E323,$A$2:$E$265,2,FALSE),H323))</f>
        <v>&lt;cat&gt;</v>
      </c>
      <c r="C323" s="131" t="str">
        <f>IF(OR(ISBLANK($E323),$E323="-"),"&lt;&gt;",VLOOKUP($E323,$A$2:$E$265,3,FALSE))</f>
        <v>&lt;&gt;</v>
      </c>
      <c r="D323" s="131" t="str">
        <f>IF(OR(ISBLANK($E323),$E323="-"),"&lt;club&gt;",VLOOKUP($E323,$A$2:$E$265,4,FALSE))</f>
        <v>&lt;club&gt;</v>
      </c>
      <c r="E323" s="132"/>
      <c r="F323" s="132"/>
      <c r="G323" s="133"/>
      <c r="H323" s="79"/>
      <c r="I323" s="92" t="str">
        <f t="shared" si="35"/>
        <v>&lt;ca</v>
      </c>
      <c r="J323" s="151"/>
    </row>
    <row r="324" spans="1:10" s="135" customFormat="1" x14ac:dyDescent="0.25">
      <c r="A324" s="129">
        <f t="shared" si="33"/>
        <v>55</v>
      </c>
      <c r="B324" s="130" t="str">
        <f>IF(OR(ISBLANK($E324),$E324="-"),"&lt;cat&gt;",IF(ISBLANK(H324),VLOOKUP($E324,$A$2:$E$265,2,FALSE),H324))</f>
        <v>&lt;cat&gt;</v>
      </c>
      <c r="C324" s="131" t="str">
        <f>IF(OR(ISBLANK($E324),$E324="-"),"&lt;&gt;",VLOOKUP($E324,$A$2:$E$265,3,FALSE))</f>
        <v>&lt;&gt;</v>
      </c>
      <c r="D324" s="131" t="str">
        <f>IF(OR(ISBLANK($E324),$E324="-"),"&lt;club&gt;",VLOOKUP($E324,$A$2:$E$265,4,FALSE))</f>
        <v>&lt;club&gt;</v>
      </c>
      <c r="E324" s="132"/>
      <c r="F324" s="132"/>
      <c r="G324" s="133"/>
      <c r="H324" s="79"/>
      <c r="I324" s="92" t="str">
        <f t="shared" si="35"/>
        <v>&lt;ca</v>
      </c>
      <c r="J324" s="151"/>
    </row>
    <row r="325" spans="1:10" s="135" customFormat="1" x14ac:dyDescent="0.25">
      <c r="A325" s="129">
        <f t="shared" si="33"/>
        <v>56</v>
      </c>
      <c r="B325" s="130" t="str">
        <f>IF(OR(ISBLANK($E325),$E325="-"),"&lt;cat&gt;",IF(ISBLANK(H325),VLOOKUP($E325,$A$2:$E$265,2,FALSE),H325))</f>
        <v>&lt;cat&gt;</v>
      </c>
      <c r="C325" s="131" t="str">
        <f>IF(OR(ISBLANK($E325),$E325="-"),"&lt;&gt;",VLOOKUP($E325,$A$2:$E$265,3,FALSE))</f>
        <v>&lt;&gt;</v>
      </c>
      <c r="D325" s="131" t="str">
        <f>IF(OR(ISBLANK($E325),$E325="-"),"&lt;club&gt;",VLOOKUP($E325,$A$2:$E$265,4,FALSE))</f>
        <v>&lt;club&gt;</v>
      </c>
      <c r="E325" s="132"/>
      <c r="F325" s="132"/>
      <c r="G325" s="133"/>
      <c r="H325" s="79"/>
      <c r="I325" s="92" t="str">
        <f t="shared" si="35"/>
        <v>&lt;ca</v>
      </c>
      <c r="J325" s="151"/>
    </row>
    <row r="326" spans="1:10" s="135" customFormat="1" x14ac:dyDescent="0.25">
      <c r="A326" s="129">
        <f t="shared" si="33"/>
        <v>57</v>
      </c>
      <c r="B326" s="130" t="str">
        <f>IF(OR(ISBLANK($E326),$E326="-"),"&lt;cat&gt;",IF(ISBLANK(H326),VLOOKUP($E326,$A$2:$E$265,2,FALSE),H326))</f>
        <v>&lt;cat&gt;</v>
      </c>
      <c r="C326" s="131" t="str">
        <f>IF(OR(ISBLANK($E326),$E326="-"),"&lt;&gt;",VLOOKUP($E326,$A$2:$E$265,3,FALSE))</f>
        <v>&lt;&gt;</v>
      </c>
      <c r="D326" s="131" t="str">
        <f>IF(OR(ISBLANK($E326),$E326="-"),"&lt;club&gt;",VLOOKUP($E326,$A$2:$E$265,4,FALSE))</f>
        <v>&lt;club&gt;</v>
      </c>
      <c r="E326" s="132"/>
      <c r="F326" s="132"/>
      <c r="G326" s="133"/>
      <c r="H326" s="79"/>
      <c r="I326" s="61" t="str">
        <f t="shared" si="35"/>
        <v>&lt;ca</v>
      </c>
      <c r="J326" s="151"/>
    </row>
    <row r="327" spans="1:10" s="135" customFormat="1" x14ac:dyDescent="0.25">
      <c r="A327" s="129">
        <f t="shared" si="33"/>
        <v>58</v>
      </c>
      <c r="B327" s="130" t="str">
        <f>IF(OR(ISBLANK($E327),$E327="-"),"&lt;cat&gt;",IF(ISBLANK(H327),VLOOKUP($E327,$A$2:$E$265,2,FALSE),H327))</f>
        <v>&lt;cat&gt;</v>
      </c>
      <c r="C327" s="131" t="str">
        <f>IF(OR(ISBLANK($E327),$E327="-"),"&lt;&gt;",VLOOKUP($E327,$A$2:$E$265,3,FALSE))</f>
        <v>&lt;&gt;</v>
      </c>
      <c r="D327" s="131" t="str">
        <f>IF(OR(ISBLANK($E327),$E327="-"),"&lt;club&gt;",VLOOKUP($E327,$A$2:$E$265,4,FALSE))</f>
        <v>&lt;club&gt;</v>
      </c>
      <c r="E327" s="132"/>
      <c r="F327" s="132"/>
      <c r="G327" s="133"/>
      <c r="H327" s="79"/>
      <c r="I327" s="61" t="str">
        <f t="shared" si="35"/>
        <v>&lt;ca</v>
      </c>
      <c r="J327" s="151"/>
    </row>
    <row r="328" spans="1:10" s="135" customFormat="1" x14ac:dyDescent="0.25">
      <c r="A328" s="129">
        <f t="shared" si="33"/>
        <v>59</v>
      </c>
      <c r="B328" s="130" t="str">
        <f>IF(OR(ISBLANK($E328),$E328="-"),"&lt;cat&gt;",IF(ISBLANK(H328),VLOOKUP($E328,$A$2:$E$265,2,FALSE),H328))</f>
        <v>&lt;cat&gt;</v>
      </c>
      <c r="C328" s="131" t="str">
        <f>IF(OR(ISBLANK($E328),$E328="-"),"&lt;&gt;",VLOOKUP($E328,$A$2:$E$265,3,FALSE))</f>
        <v>&lt;&gt;</v>
      </c>
      <c r="D328" s="131" t="str">
        <f>IF(OR(ISBLANK($E328),$E328="-"),"&lt;club&gt;",VLOOKUP($E328,$A$2:$E$265,4,FALSE))</f>
        <v>&lt;club&gt;</v>
      </c>
      <c r="E328" s="132"/>
      <c r="F328" s="132"/>
      <c r="G328" s="133"/>
      <c r="H328" s="79"/>
      <c r="I328" s="92" t="str">
        <f t="shared" si="35"/>
        <v>&lt;ca</v>
      </c>
      <c r="J328" s="151"/>
    </row>
    <row r="329" spans="1:10" s="135" customFormat="1" x14ac:dyDescent="0.25">
      <c r="A329" s="129">
        <f t="shared" si="33"/>
        <v>60</v>
      </c>
      <c r="B329" s="130" t="str">
        <f>IF(OR(ISBLANK($E329),$E329="-"),"&lt;cat&gt;",IF(ISBLANK(H329),VLOOKUP($E329,$A$2:$E$265,2,FALSE),H329))</f>
        <v>&lt;cat&gt;</v>
      </c>
      <c r="C329" s="131" t="str">
        <f>IF(OR(ISBLANK($E329),$E329="-"),"&lt;&gt;",VLOOKUP($E329,$A$2:$E$265,3,FALSE))</f>
        <v>&lt;&gt;</v>
      </c>
      <c r="D329" s="131" t="str">
        <f>IF(OR(ISBLANK($E329),$E329="-"),"&lt;club&gt;",VLOOKUP($E329,$A$2:$E$265,4,FALSE))</f>
        <v>&lt;club&gt;</v>
      </c>
      <c r="E329" s="132"/>
      <c r="F329" s="132"/>
      <c r="G329" s="133"/>
      <c r="H329" s="79"/>
      <c r="I329" s="92" t="str">
        <f t="shared" si="35"/>
        <v>&lt;ca</v>
      </c>
      <c r="J329" s="151"/>
    </row>
    <row r="330" spans="1:10" s="135" customFormat="1" x14ac:dyDescent="0.25">
      <c r="A330" s="129">
        <f t="shared" si="33"/>
        <v>61</v>
      </c>
      <c r="B330" s="130" t="str">
        <f>IF(OR(ISBLANK($E330),$E330="-"),"&lt;cat&gt;",IF(ISBLANK(H330),VLOOKUP($E330,$A$2:$E$265,2,FALSE),H330))</f>
        <v>&lt;cat&gt;</v>
      </c>
      <c r="C330" s="131" t="str">
        <f>IF(OR(ISBLANK($E330),$E330="-"),"&lt;&gt;",VLOOKUP($E330,$A$2:$E$265,3,FALSE))</f>
        <v>&lt;&gt;</v>
      </c>
      <c r="D330" s="131" t="str">
        <f>IF(OR(ISBLANK($E330),$E330="-"),"&lt;club&gt;",VLOOKUP($E330,$A$2:$E$265,4,FALSE))</f>
        <v>&lt;club&gt;</v>
      </c>
      <c r="E330" s="132"/>
      <c r="F330" s="132"/>
      <c r="G330" s="133"/>
      <c r="H330" s="79"/>
      <c r="I330" s="92" t="str">
        <f t="shared" si="35"/>
        <v>&lt;ca</v>
      </c>
      <c r="J330" s="151"/>
    </row>
    <row r="331" spans="1:10" s="135" customFormat="1" x14ac:dyDescent="0.25">
      <c r="A331" s="129">
        <f t="shared" si="33"/>
        <v>62</v>
      </c>
      <c r="B331" s="130" t="str">
        <f>IF(OR(ISBLANK($E331),$E331="-"),"&lt;cat&gt;",IF(ISBLANK(H331),VLOOKUP($E331,$A$2:$E$265,2,FALSE),H331))</f>
        <v>&lt;cat&gt;</v>
      </c>
      <c r="C331" s="131" t="str">
        <f>IF(OR(ISBLANK($E331),$E331="-"),"&lt;&gt;",VLOOKUP($E331,$A$2:$E$265,3,FALSE))</f>
        <v>&lt;&gt;</v>
      </c>
      <c r="D331" s="131" t="str">
        <f>IF(OR(ISBLANK($E331),$E331="-"),"&lt;club&gt;",VLOOKUP($E331,$A$2:$E$265,4,FALSE))</f>
        <v>&lt;club&gt;</v>
      </c>
      <c r="E331" s="132"/>
      <c r="F331" s="132"/>
      <c r="G331" s="133"/>
      <c r="H331" s="79"/>
      <c r="I331" s="61" t="str">
        <f t="shared" si="35"/>
        <v>&lt;ca</v>
      </c>
      <c r="J331" s="151"/>
    </row>
    <row r="332" spans="1:10" s="135" customFormat="1" x14ac:dyDescent="0.25">
      <c r="A332" s="129">
        <f t="shared" si="33"/>
        <v>63</v>
      </c>
      <c r="B332" s="130" t="str">
        <f>IF(OR(ISBLANK($E332),$E332="-"),"&lt;cat&gt;",IF(ISBLANK(H332),VLOOKUP($E332,$A$2:$E$265,2,FALSE),H332))</f>
        <v>&lt;cat&gt;</v>
      </c>
      <c r="C332" s="131" t="str">
        <f>IF(OR(ISBLANK($E332),$E332="-"),"&lt;&gt;",VLOOKUP($E332,$A$2:$E$265,3,FALSE))</f>
        <v>&lt;&gt;</v>
      </c>
      <c r="D332" s="131" t="str">
        <f>IF(OR(ISBLANK($E332),$E332="-"),"&lt;club&gt;",VLOOKUP($E332,$A$2:$E$265,4,FALSE))</f>
        <v>&lt;club&gt;</v>
      </c>
      <c r="E332" s="132"/>
      <c r="F332" s="132"/>
      <c r="G332" s="133"/>
      <c r="H332" s="79"/>
      <c r="I332" s="92" t="str">
        <f t="shared" si="35"/>
        <v>&lt;ca</v>
      </c>
      <c r="J332" s="151"/>
    </row>
    <row r="333" spans="1:10" s="135" customFormat="1" x14ac:dyDescent="0.25">
      <c r="A333" s="129">
        <f t="shared" si="33"/>
        <v>64</v>
      </c>
      <c r="B333" s="130" t="str">
        <f>IF(OR(ISBLANK($E333),$E333="-"),"&lt;cat&gt;",IF(ISBLANK(H333),VLOOKUP($E333,$A$2:$E$265,2,FALSE),H333))</f>
        <v>&lt;cat&gt;</v>
      </c>
      <c r="C333" s="131" t="str">
        <f>IF(OR(ISBLANK($E333),$E333="-"),"&lt;&gt;",VLOOKUP($E333,$A$2:$E$265,3,FALSE))</f>
        <v>&lt;&gt;</v>
      </c>
      <c r="D333" s="131" t="str">
        <f>IF(OR(ISBLANK($E333),$E333="-"),"&lt;club&gt;",VLOOKUP($E333,$A$2:$E$265,4,FALSE))</f>
        <v>&lt;club&gt;</v>
      </c>
      <c r="E333" s="132"/>
      <c r="F333" s="132"/>
      <c r="G333" s="133"/>
      <c r="H333" s="79"/>
      <c r="I333" s="61" t="str">
        <f t="shared" si="35"/>
        <v>&lt;ca</v>
      </c>
      <c r="J333" s="151"/>
    </row>
    <row r="334" spans="1:10" s="135" customFormat="1" x14ac:dyDescent="0.25">
      <c r="A334" s="129">
        <f t="shared" si="33"/>
        <v>65</v>
      </c>
      <c r="B334" s="130" t="str">
        <f>IF(OR(ISBLANK($E334),$E334="-"),"&lt;cat&gt;",IF(ISBLANK(H334),VLOOKUP($E334,$A$2:$E$265,2,FALSE),H334))</f>
        <v>&lt;cat&gt;</v>
      </c>
      <c r="C334" s="131" t="str">
        <f>IF(OR(ISBLANK($E334),$E334="-"),"&lt;&gt;",VLOOKUP($E334,$A$2:$E$265,3,FALSE))</f>
        <v>&lt;&gt;</v>
      </c>
      <c r="D334" s="131" t="str">
        <f>IF(OR(ISBLANK($E334),$E334="-"),"&lt;club&gt;",VLOOKUP($E334,$A$2:$E$265,4,FALSE))</f>
        <v>&lt;club&gt;</v>
      </c>
      <c r="E334" s="132"/>
      <c r="F334" s="132"/>
      <c r="G334" s="133"/>
      <c r="H334" s="79"/>
      <c r="I334" s="134" t="str">
        <f t="shared" si="35"/>
        <v>&lt;ca</v>
      </c>
      <c r="J334" s="151"/>
    </row>
    <row r="335" spans="1:10" s="135" customFormat="1" x14ac:dyDescent="0.25">
      <c r="A335" s="129">
        <f t="shared" si="33"/>
        <v>66</v>
      </c>
      <c r="B335" s="130" t="str">
        <f>IF(OR(ISBLANK($E335),$E335="-"),"&lt;cat&gt;",IF(ISBLANK(H335),VLOOKUP($E335,$A$2:$E$265,2,FALSE),H335))</f>
        <v>&lt;cat&gt;</v>
      </c>
      <c r="C335" s="131" t="str">
        <f>IF(OR(ISBLANK($E335),$E335="-"),"&lt;&gt;",VLOOKUP($E335,$A$2:$E$265,3,FALSE))</f>
        <v>&lt;&gt;</v>
      </c>
      <c r="D335" s="131" t="str">
        <f>IF(OR(ISBLANK($E335),$E335="-"),"&lt;club&gt;",VLOOKUP($E335,$A$2:$E$265,4,FALSE))</f>
        <v>&lt;club&gt;</v>
      </c>
      <c r="E335" s="132"/>
      <c r="F335" s="132"/>
      <c r="G335" s="133"/>
      <c r="H335" s="79"/>
      <c r="I335" s="61" t="str">
        <f t="shared" si="35"/>
        <v>&lt;ca</v>
      </c>
      <c r="J335" s="151"/>
    </row>
    <row r="336" spans="1:10" s="135" customFormat="1" x14ac:dyDescent="0.25">
      <c r="A336" s="129">
        <f t="shared" ref="A336:A399" si="36">A335+1</f>
        <v>67</v>
      </c>
      <c r="B336" s="130" t="str">
        <f>IF(OR(ISBLANK($E336),$E336="-"),"&lt;cat&gt;",IF(ISBLANK(H336),VLOOKUP($E336,$A$2:$E$265,2,FALSE),H336))</f>
        <v>&lt;cat&gt;</v>
      </c>
      <c r="C336" s="131" t="str">
        <f>IF(OR(ISBLANK($E336),$E336="-"),"&lt;&gt;",VLOOKUP($E336,$A$2:$E$265,3,FALSE))</f>
        <v>&lt;&gt;</v>
      </c>
      <c r="D336" s="131" t="str">
        <f>IF(OR(ISBLANK($E336),$E336="-"),"&lt;club&gt;",VLOOKUP($E336,$A$2:$E$265,4,FALSE))</f>
        <v>&lt;club&gt;</v>
      </c>
      <c r="E336" s="132"/>
      <c r="F336" s="132"/>
      <c r="G336" s="133"/>
      <c r="H336" s="79"/>
      <c r="I336" s="134" t="str">
        <f t="shared" ref="I336:I357" si="37">LEFT(B336,3)</f>
        <v>&lt;ca</v>
      </c>
      <c r="J336" s="151"/>
    </row>
    <row r="337" spans="1:10" s="135" customFormat="1" x14ac:dyDescent="0.25">
      <c r="A337" s="129">
        <f t="shared" si="36"/>
        <v>68</v>
      </c>
      <c r="B337" s="130" t="str">
        <f>IF(OR(ISBLANK($E337),$E337="-"),"&lt;cat&gt;",IF(ISBLANK(H337),VLOOKUP($E337,$A$2:$E$265,2,FALSE),H337))</f>
        <v>&lt;cat&gt;</v>
      </c>
      <c r="C337" s="131" t="str">
        <f>IF(OR(ISBLANK($E337),$E337="-"),"&lt;&gt;",VLOOKUP($E337,$A$2:$E$265,3,FALSE))</f>
        <v>&lt;&gt;</v>
      </c>
      <c r="D337" s="131" t="str">
        <f>IF(OR(ISBLANK($E337),$E337="-"),"&lt;club&gt;",VLOOKUP($E337,$A$2:$E$265,4,FALSE))</f>
        <v>&lt;club&gt;</v>
      </c>
      <c r="E337" s="132"/>
      <c r="F337" s="132"/>
      <c r="G337" s="133"/>
      <c r="H337" s="79"/>
      <c r="I337" s="134" t="str">
        <f t="shared" si="37"/>
        <v>&lt;ca</v>
      </c>
      <c r="J337" s="151"/>
    </row>
    <row r="338" spans="1:10" s="135" customFormat="1" x14ac:dyDescent="0.25">
      <c r="A338" s="129">
        <f t="shared" si="36"/>
        <v>69</v>
      </c>
      <c r="B338" s="130" t="str">
        <f>IF(OR(ISBLANK($E338),$E338="-"),"&lt;cat&gt;",IF(ISBLANK(H338),VLOOKUP($E338,$A$2:$E$265,2,FALSE),H338))</f>
        <v>&lt;cat&gt;</v>
      </c>
      <c r="C338" s="131" t="str">
        <f>IF(OR(ISBLANK($E338),$E338="-"),"&lt;&gt;",VLOOKUP($E338,$A$2:$E$265,3,FALSE))</f>
        <v>&lt;&gt;</v>
      </c>
      <c r="D338" s="131" t="str">
        <f>IF(OR(ISBLANK($E338),$E338="-"),"&lt;club&gt;",VLOOKUP($E338,$A$2:$E$265,4,FALSE))</f>
        <v>&lt;club&gt;</v>
      </c>
      <c r="E338" s="132"/>
      <c r="F338" s="132"/>
      <c r="G338" s="133"/>
      <c r="H338" s="79"/>
      <c r="I338" s="134" t="str">
        <f t="shared" si="37"/>
        <v>&lt;ca</v>
      </c>
      <c r="J338" s="151"/>
    </row>
    <row r="339" spans="1:10" s="135" customFormat="1" x14ac:dyDescent="0.25">
      <c r="A339" s="129">
        <f t="shared" si="36"/>
        <v>70</v>
      </c>
      <c r="B339" s="130" t="str">
        <f>IF(OR(ISBLANK($E339),$E339="-"),"&lt;cat&gt;",IF(ISBLANK(H339),VLOOKUP($E339,$A$2:$E$265,2,FALSE),H339))</f>
        <v>&lt;cat&gt;</v>
      </c>
      <c r="C339" s="131" t="str">
        <f>IF(OR(ISBLANK($E339),$E339="-"),"&lt;&gt;",VLOOKUP($E339,$A$2:$E$265,3,FALSE))</f>
        <v>&lt;&gt;</v>
      </c>
      <c r="D339" s="131" t="str">
        <f>IF(OR(ISBLANK($E339),$E339="-"),"&lt;club&gt;",VLOOKUP($E339,$A$2:$E$265,4,FALSE))</f>
        <v>&lt;club&gt;</v>
      </c>
      <c r="E339" s="132"/>
      <c r="F339" s="132"/>
      <c r="G339" s="133"/>
      <c r="H339" s="79"/>
      <c r="I339" s="134" t="str">
        <f t="shared" si="37"/>
        <v>&lt;ca</v>
      </c>
      <c r="J339" s="151"/>
    </row>
    <row r="340" spans="1:10" s="135" customFormat="1" x14ac:dyDescent="0.25">
      <c r="A340" s="129">
        <f t="shared" si="36"/>
        <v>71</v>
      </c>
      <c r="B340" s="130" t="str">
        <f>IF(OR(ISBLANK($E340),$E340="-"),"&lt;cat&gt;",IF(ISBLANK(H340),VLOOKUP($E340,$A$2:$E$265,2,FALSE),H340))</f>
        <v>&lt;cat&gt;</v>
      </c>
      <c r="C340" s="131" t="str">
        <f>IF(OR(ISBLANK($E340),$E340="-"),"&lt;&gt;",VLOOKUP($E340,$A$2:$E$265,3,FALSE))</f>
        <v>&lt;&gt;</v>
      </c>
      <c r="D340" s="131" t="str">
        <f>IF(OR(ISBLANK($E340),$E340="-"),"&lt;club&gt;",VLOOKUP($E340,$A$2:$E$265,4,FALSE))</f>
        <v>&lt;club&gt;</v>
      </c>
      <c r="E340" s="132"/>
      <c r="F340" s="132"/>
      <c r="G340" s="133"/>
      <c r="H340" s="79"/>
      <c r="I340" s="134" t="str">
        <f t="shared" si="37"/>
        <v>&lt;ca</v>
      </c>
      <c r="J340" s="151"/>
    </row>
    <row r="341" spans="1:10" s="135" customFormat="1" x14ac:dyDescent="0.25">
      <c r="A341" s="129">
        <f t="shared" si="36"/>
        <v>72</v>
      </c>
      <c r="B341" s="130" t="str">
        <f>IF(OR(ISBLANK($E341),$E341="-"),"&lt;cat&gt;",IF(ISBLANK(H341),VLOOKUP($E341,$A$2:$E$265,2,FALSE),H341))</f>
        <v>&lt;cat&gt;</v>
      </c>
      <c r="C341" s="131" t="str">
        <f>IF(OR(ISBLANK($E341),$E341="-"),"&lt;&gt;",VLOOKUP($E341,$A$2:$E$265,3,FALSE))</f>
        <v>&lt;&gt;</v>
      </c>
      <c r="D341" s="131" t="str">
        <f>IF(OR(ISBLANK($E341),$E341="-"),"&lt;club&gt;",VLOOKUP($E341,$A$2:$E$265,4,FALSE))</f>
        <v>&lt;club&gt;</v>
      </c>
      <c r="E341" s="132"/>
      <c r="F341" s="132"/>
      <c r="G341" s="133"/>
      <c r="H341" s="139"/>
      <c r="I341" s="134" t="str">
        <f t="shared" si="37"/>
        <v>&lt;ca</v>
      </c>
      <c r="J341" s="151"/>
    </row>
    <row r="342" spans="1:10" s="135" customFormat="1" x14ac:dyDescent="0.25">
      <c r="A342" s="129">
        <f t="shared" si="36"/>
        <v>73</v>
      </c>
      <c r="B342" s="130" t="str">
        <f>IF(OR(ISBLANK($E342),$E342="-"),"&lt;cat&gt;",IF(ISBLANK(H342),VLOOKUP($E342,$A$2:$E$265,2,FALSE),H342))</f>
        <v>&lt;cat&gt;</v>
      </c>
      <c r="C342" s="131" t="str">
        <f>IF(OR(ISBLANK($E342),$E342="-"),"&lt;&gt;",VLOOKUP($E342,$A$2:$E$265,3,FALSE))</f>
        <v>&lt;&gt;</v>
      </c>
      <c r="D342" s="131" t="str">
        <f>IF(OR(ISBLANK($E342),$E342="-"),"&lt;club&gt;",VLOOKUP($E342,$A$2:$E$265,4,FALSE))</f>
        <v>&lt;club&gt;</v>
      </c>
      <c r="E342" s="132"/>
      <c r="F342" s="132"/>
      <c r="G342" s="133"/>
      <c r="H342" s="79"/>
      <c r="I342" s="134" t="str">
        <f t="shared" si="37"/>
        <v>&lt;ca</v>
      </c>
      <c r="J342" s="151"/>
    </row>
    <row r="343" spans="1:10" s="135" customFormat="1" x14ac:dyDescent="0.25">
      <c r="A343" s="129">
        <f t="shared" si="36"/>
        <v>74</v>
      </c>
      <c r="B343" s="130" t="str">
        <f>IF(OR(ISBLANK($E343),$E343="-"),"&lt;cat&gt;",IF(ISBLANK(H343),VLOOKUP($E343,$A$2:$E$265,2,FALSE),H343))</f>
        <v>&lt;cat&gt;</v>
      </c>
      <c r="C343" s="131" t="str">
        <f>IF(OR(ISBLANK($E343),$E343="-"),"&lt;&gt;",VLOOKUP($E343,$A$2:$E$265,3,FALSE))</f>
        <v>&lt;&gt;</v>
      </c>
      <c r="D343" s="131" t="str">
        <f>IF(OR(ISBLANK($E343),$E343="-"),"&lt;club&gt;",VLOOKUP($E343,$A$2:$E$265,4,FALSE))</f>
        <v>&lt;club&gt;</v>
      </c>
      <c r="E343" s="132"/>
      <c r="F343" s="132"/>
      <c r="G343" s="133"/>
      <c r="H343" s="79"/>
      <c r="I343" s="134" t="str">
        <f t="shared" si="37"/>
        <v>&lt;ca</v>
      </c>
      <c r="J343" s="151"/>
    </row>
    <row r="344" spans="1:10" s="135" customFormat="1" x14ac:dyDescent="0.25">
      <c r="A344" s="129">
        <f t="shared" si="36"/>
        <v>75</v>
      </c>
      <c r="B344" s="130" t="str">
        <f>IF(OR(ISBLANK($E344),$E344="-"),"&lt;cat&gt;",IF(ISBLANK(H344),VLOOKUP($E344,$A$2:$E$265,2,FALSE),H344))</f>
        <v>&lt;cat&gt;</v>
      </c>
      <c r="C344" s="131" t="str">
        <f>IF(OR(ISBLANK($E344),$E344="-"),"&lt;&gt;",VLOOKUP($E344,$A$2:$E$265,3,FALSE))</f>
        <v>&lt;&gt;</v>
      </c>
      <c r="D344" s="131" t="str">
        <f>IF(OR(ISBLANK($E344),$E344="-"),"&lt;club&gt;",VLOOKUP($E344,$A$2:$E$265,4,FALSE))</f>
        <v>&lt;club&gt;</v>
      </c>
      <c r="E344" s="132"/>
      <c r="F344" s="132"/>
      <c r="G344" s="133"/>
      <c r="H344" s="79"/>
      <c r="I344" s="61" t="str">
        <f t="shared" si="37"/>
        <v>&lt;ca</v>
      </c>
      <c r="J344" s="151"/>
    </row>
    <row r="345" spans="1:10" s="135" customFormat="1" x14ac:dyDescent="0.25">
      <c r="A345" s="129">
        <f t="shared" si="36"/>
        <v>76</v>
      </c>
      <c r="B345" s="130" t="str">
        <f>IF(OR(ISBLANK($E345),$E345="-"),"&lt;cat&gt;",IF(ISBLANK(H345),VLOOKUP($E345,$A$2:$E$265,2,FALSE),H345))</f>
        <v>&lt;cat&gt;</v>
      </c>
      <c r="C345" s="131" t="str">
        <f>IF(OR(ISBLANK($E345),$E345="-"),"&lt;&gt;",VLOOKUP($E345,$A$2:$E$265,3,FALSE))</f>
        <v>&lt;&gt;</v>
      </c>
      <c r="D345" s="131" t="str">
        <f>IF(OR(ISBLANK($E345),$E345="-"),"&lt;club&gt;",VLOOKUP($E345,$A$2:$E$265,4,FALSE))</f>
        <v>&lt;club&gt;</v>
      </c>
      <c r="E345" s="132"/>
      <c r="F345" s="132"/>
      <c r="G345" s="133"/>
      <c r="H345" s="79"/>
      <c r="I345" s="134" t="str">
        <f t="shared" si="37"/>
        <v>&lt;ca</v>
      </c>
      <c r="J345" s="151"/>
    </row>
    <row r="346" spans="1:10" s="135" customFormat="1" x14ac:dyDescent="0.25">
      <c r="A346" s="129">
        <f t="shared" si="36"/>
        <v>77</v>
      </c>
      <c r="B346" s="130" t="str">
        <f>IF(OR(ISBLANK($E346),$E346="-"),"&lt;cat&gt;",IF(ISBLANK(H346),VLOOKUP($E346,$A$2:$E$265,2,FALSE),H346))</f>
        <v>&lt;cat&gt;</v>
      </c>
      <c r="C346" s="131" t="str">
        <f>IF(OR(ISBLANK($E346),$E346="-"),"&lt;&gt;",VLOOKUP($E346,$A$2:$E$265,3,FALSE))</f>
        <v>&lt;&gt;</v>
      </c>
      <c r="D346" s="131" t="str">
        <f>IF(OR(ISBLANK($E346),$E346="-"),"&lt;club&gt;",VLOOKUP($E346,$A$2:$E$265,4,FALSE))</f>
        <v>&lt;club&gt;</v>
      </c>
      <c r="E346" s="132"/>
      <c r="F346" s="132"/>
      <c r="G346" s="133"/>
      <c r="H346" s="79"/>
      <c r="I346" s="134" t="str">
        <f t="shared" si="37"/>
        <v>&lt;ca</v>
      </c>
      <c r="J346" s="151"/>
    </row>
    <row r="347" spans="1:10" s="135" customFormat="1" x14ac:dyDescent="0.25">
      <c r="A347" s="129">
        <f t="shared" si="36"/>
        <v>78</v>
      </c>
      <c r="B347" s="130" t="str">
        <f>IF(OR(ISBLANK($E347),$E347="-"),"&lt;cat&gt;",IF(ISBLANK(H347),VLOOKUP($E347,$A$2:$E$265,2,FALSE),H347))</f>
        <v>&lt;cat&gt;</v>
      </c>
      <c r="C347" s="131" t="str">
        <f>IF(OR(ISBLANK($E347),$E347="-"),"&lt;&gt;",VLOOKUP($E347,$A$2:$E$265,3,FALSE))</f>
        <v>&lt;&gt;</v>
      </c>
      <c r="D347" s="131" t="str">
        <f>IF(OR(ISBLANK($E347),$E347="-"),"&lt;club&gt;",VLOOKUP($E347,$A$2:$E$265,4,FALSE))</f>
        <v>&lt;club&gt;</v>
      </c>
      <c r="E347" s="132"/>
      <c r="F347" s="132"/>
      <c r="G347" s="133"/>
      <c r="H347" s="79"/>
      <c r="I347" s="134" t="str">
        <f t="shared" si="37"/>
        <v>&lt;ca</v>
      </c>
      <c r="J347" s="151"/>
    </row>
    <row r="348" spans="1:10" s="135" customFormat="1" x14ac:dyDescent="0.25">
      <c r="A348" s="129">
        <f t="shared" si="36"/>
        <v>79</v>
      </c>
      <c r="B348" s="130" t="str">
        <f>IF(OR(ISBLANK($E348),$E348="-"),"&lt;cat&gt;",IF(ISBLANK(H348),VLOOKUP($E348,$A$2:$E$265,2,FALSE),H348))</f>
        <v>&lt;cat&gt;</v>
      </c>
      <c r="C348" s="131" t="str">
        <f>IF(OR(ISBLANK($E348),$E348="-"),"&lt;&gt;",VLOOKUP($E348,$A$2:$E$265,3,FALSE))</f>
        <v>&lt;&gt;</v>
      </c>
      <c r="D348" s="131" t="str">
        <f>IF(OR(ISBLANK($E348),$E348="-"),"&lt;club&gt;",VLOOKUP($E348,$A$2:$E$265,4,FALSE))</f>
        <v>&lt;club&gt;</v>
      </c>
      <c r="E348" s="132"/>
      <c r="F348" s="132"/>
      <c r="G348" s="133"/>
      <c r="H348" s="79"/>
      <c r="I348" s="134" t="str">
        <f t="shared" si="37"/>
        <v>&lt;ca</v>
      </c>
      <c r="J348" s="151"/>
    </row>
    <row r="349" spans="1:10" s="135" customFormat="1" x14ac:dyDescent="0.25">
      <c r="A349" s="129">
        <f t="shared" si="36"/>
        <v>80</v>
      </c>
      <c r="B349" s="130" t="str">
        <f>IF(OR(ISBLANK($E349),$E349="-"),"&lt;cat&gt;",IF(ISBLANK(H349),VLOOKUP($E349,$A$2:$E$265,2,FALSE),H349))</f>
        <v>&lt;cat&gt;</v>
      </c>
      <c r="C349" s="131" t="str">
        <f>IF(OR(ISBLANK($E349),$E349="-"),"&lt;&gt;",VLOOKUP($E349,$A$2:$E$265,3,FALSE))</f>
        <v>&lt;&gt;</v>
      </c>
      <c r="D349" s="131" t="str">
        <f>IF(OR(ISBLANK($E349),$E349="-"),"&lt;club&gt;",VLOOKUP($E349,$A$2:$E$265,4,FALSE))</f>
        <v>&lt;club&gt;</v>
      </c>
      <c r="E349" s="132"/>
      <c r="F349" s="132"/>
      <c r="G349" s="133"/>
      <c r="H349" s="79"/>
      <c r="I349" s="134" t="str">
        <f t="shared" si="37"/>
        <v>&lt;ca</v>
      </c>
      <c r="J349" s="151"/>
    </row>
    <row r="350" spans="1:10" s="135" customFormat="1" x14ac:dyDescent="0.25">
      <c r="A350" s="129">
        <f t="shared" si="36"/>
        <v>81</v>
      </c>
      <c r="B350" s="130" t="str">
        <f>IF(OR(ISBLANK($E350),$E350="-"),"&lt;cat&gt;",IF(ISBLANK(H350),VLOOKUP($E350,$A$2:$E$265,2,FALSE),H350))</f>
        <v>&lt;cat&gt;</v>
      </c>
      <c r="C350" s="131" t="str">
        <f>IF(OR(ISBLANK($E350),$E350="-"),"&lt;&gt;",VLOOKUP($E350,$A$2:$E$265,3,FALSE))</f>
        <v>&lt;&gt;</v>
      </c>
      <c r="D350" s="131" t="str">
        <f>IF(OR(ISBLANK($E350),$E350="-"),"&lt;club&gt;",VLOOKUP($E350,$A$2:$E$265,4,FALSE))</f>
        <v>&lt;club&gt;</v>
      </c>
      <c r="E350" s="132"/>
      <c r="F350" s="132"/>
      <c r="G350" s="133"/>
      <c r="H350" s="79"/>
      <c r="I350" s="134" t="str">
        <f t="shared" si="37"/>
        <v>&lt;ca</v>
      </c>
      <c r="J350" s="151"/>
    </row>
    <row r="351" spans="1:10" s="135" customFormat="1" x14ac:dyDescent="0.25">
      <c r="A351" s="129">
        <f t="shared" si="36"/>
        <v>82</v>
      </c>
      <c r="B351" s="130" t="str">
        <f>IF(OR(ISBLANK($E351),$E351="-"),"&lt;cat&gt;",IF(ISBLANK(H351),VLOOKUP($E351,$A$2:$E$265,2,FALSE),H351))</f>
        <v>&lt;cat&gt;</v>
      </c>
      <c r="C351" s="131" t="str">
        <f>IF(OR(ISBLANK($E351),$E351="-"),"&lt;&gt;",VLOOKUP($E351,$A$2:$E$265,3,FALSE))</f>
        <v>&lt;&gt;</v>
      </c>
      <c r="D351" s="131" t="str">
        <f>IF(OR(ISBLANK($E351),$E351="-"),"&lt;club&gt;",VLOOKUP($E351,$A$2:$E$265,4,FALSE))</f>
        <v>&lt;club&gt;</v>
      </c>
      <c r="E351" s="132"/>
      <c r="F351" s="132"/>
      <c r="G351" s="133"/>
      <c r="H351" s="79"/>
      <c r="I351" s="134" t="str">
        <f t="shared" si="37"/>
        <v>&lt;ca</v>
      </c>
      <c r="J351" s="151"/>
    </row>
    <row r="352" spans="1:10" s="135" customFormat="1" x14ac:dyDescent="0.25">
      <c r="A352" s="129">
        <f t="shared" si="36"/>
        <v>83</v>
      </c>
      <c r="B352" s="130" t="str">
        <f>IF(OR(ISBLANK($E352),$E352="-"),"&lt;cat&gt;",IF(ISBLANK(H352),VLOOKUP($E352,$A$2:$E$265,2,FALSE),H352))</f>
        <v>&lt;cat&gt;</v>
      </c>
      <c r="C352" s="131" t="str">
        <f>IF(OR(ISBLANK($E352),$E352="-"),"&lt;&gt;",VLOOKUP($E352,$A$2:$E$265,3,FALSE))</f>
        <v>&lt;&gt;</v>
      </c>
      <c r="D352" s="131" t="str">
        <f>IF(OR(ISBLANK($E352),$E352="-"),"&lt;club&gt;",VLOOKUP($E352,$A$2:$E$265,4,FALSE))</f>
        <v>&lt;club&gt;</v>
      </c>
      <c r="E352" s="132"/>
      <c r="F352" s="132"/>
      <c r="G352" s="133"/>
      <c r="H352" s="79"/>
      <c r="I352" s="61" t="str">
        <f t="shared" si="37"/>
        <v>&lt;ca</v>
      </c>
      <c r="J352" s="151"/>
    </row>
    <row r="353" spans="1:10" s="135" customFormat="1" x14ac:dyDescent="0.25">
      <c r="A353" s="129">
        <f t="shared" si="36"/>
        <v>84</v>
      </c>
      <c r="B353" s="130" t="str">
        <f>IF(OR(ISBLANK($E353),$E353="-"),"&lt;cat&gt;",IF(ISBLANK(H353),VLOOKUP($E353,$A$2:$E$265,2,FALSE),H353))</f>
        <v>&lt;cat&gt;</v>
      </c>
      <c r="C353" s="131" t="str">
        <f>IF(OR(ISBLANK($E353),$E353="-"),"&lt;&gt;",VLOOKUP($E353,$A$2:$E$265,3,FALSE))</f>
        <v>&lt;&gt;</v>
      </c>
      <c r="D353" s="131" t="str">
        <f>IF(OR(ISBLANK($E353),$E353="-"),"&lt;club&gt;",VLOOKUP($E353,$A$2:$E$265,4,FALSE))</f>
        <v>&lt;club&gt;</v>
      </c>
      <c r="E353" s="132"/>
      <c r="F353" s="132"/>
      <c r="G353" s="133"/>
      <c r="H353" s="79"/>
      <c r="I353" s="134" t="str">
        <f t="shared" si="37"/>
        <v>&lt;ca</v>
      </c>
      <c r="J353" s="151"/>
    </row>
    <row r="354" spans="1:10" s="135" customFormat="1" x14ac:dyDescent="0.25">
      <c r="A354" s="129">
        <f t="shared" si="36"/>
        <v>85</v>
      </c>
      <c r="B354" s="130" t="str">
        <f>IF(OR(ISBLANK($E354),$E354="-"),"&lt;cat&gt;",IF(ISBLANK(H354),VLOOKUP($E354,$A$2:$E$265,2,FALSE),H354))</f>
        <v>&lt;cat&gt;</v>
      </c>
      <c r="C354" s="131" t="str">
        <f>IF(OR(ISBLANK($E354),$E354="-"),"&lt;&gt;",VLOOKUP($E354,$A$2:$E$265,3,FALSE))</f>
        <v>&lt;&gt;</v>
      </c>
      <c r="D354" s="131" t="str">
        <f>IF(OR(ISBLANK($E354),$E354="-"),"&lt;club&gt;",VLOOKUP($E354,$A$2:$E$265,4,FALSE))</f>
        <v>&lt;club&gt;</v>
      </c>
      <c r="E354" s="132"/>
      <c r="F354" s="132"/>
      <c r="G354" s="133"/>
      <c r="H354" s="79"/>
      <c r="I354" s="134" t="str">
        <f t="shared" si="37"/>
        <v>&lt;ca</v>
      </c>
      <c r="J354" s="151"/>
    </row>
    <row r="355" spans="1:10" s="135" customFormat="1" x14ac:dyDescent="0.25">
      <c r="A355" s="129">
        <f t="shared" si="36"/>
        <v>86</v>
      </c>
      <c r="B355" s="130" t="str">
        <f>IF(OR(ISBLANK($E355),$E355="-"),"&lt;cat&gt;",IF(ISBLANK(H355),VLOOKUP($E355,$A$2:$E$265,2,FALSE),H355))</f>
        <v>&lt;cat&gt;</v>
      </c>
      <c r="C355" s="131" t="str">
        <f>IF(OR(ISBLANK($E355),$E355="-"),"&lt;&gt;",VLOOKUP($E355,$A$2:$E$265,3,FALSE))</f>
        <v>&lt;&gt;</v>
      </c>
      <c r="D355" s="131" t="str">
        <f>IF(OR(ISBLANK($E355),$E355="-"),"&lt;club&gt;",VLOOKUP($E355,$A$2:$E$265,4,FALSE))</f>
        <v>&lt;club&gt;</v>
      </c>
      <c r="E355" s="132"/>
      <c r="F355" s="132"/>
      <c r="G355" s="133"/>
      <c r="H355" s="79"/>
      <c r="I355" s="134" t="str">
        <f t="shared" si="37"/>
        <v>&lt;ca</v>
      </c>
      <c r="J355" s="151"/>
    </row>
    <row r="356" spans="1:10" s="135" customFormat="1" x14ac:dyDescent="0.25">
      <c r="A356" s="129">
        <f t="shared" si="36"/>
        <v>87</v>
      </c>
      <c r="B356" s="130" t="str">
        <f>IF(OR(ISBLANK($E356),$E356="-"),"&lt;cat&gt;",IF(ISBLANK(H356),VLOOKUP($E356,$A$2:$E$265,2,FALSE),H356))</f>
        <v>&lt;cat&gt;</v>
      </c>
      <c r="C356" s="131" t="str">
        <f>IF(OR(ISBLANK($E356),$E356="-"),"&lt;&gt;",VLOOKUP($E356,$A$2:$E$265,3,FALSE))</f>
        <v>&lt;&gt;</v>
      </c>
      <c r="D356" s="131" t="str">
        <f>IF(OR(ISBLANK($E356),$E356="-"),"&lt;club&gt;",VLOOKUP($E356,$A$2:$E$265,4,FALSE))</f>
        <v>&lt;club&gt;</v>
      </c>
      <c r="E356" s="132"/>
      <c r="F356" s="132"/>
      <c r="G356" s="133"/>
      <c r="H356" s="79"/>
      <c r="I356" s="134" t="str">
        <f t="shared" si="37"/>
        <v>&lt;ca</v>
      </c>
      <c r="J356" s="151"/>
    </row>
    <row r="357" spans="1:10" s="135" customFormat="1" x14ac:dyDescent="0.25">
      <c r="A357" s="129">
        <f t="shared" si="36"/>
        <v>88</v>
      </c>
      <c r="B357" s="130" t="str">
        <f>IF(OR(ISBLANK($E357),$E357="-"),"&lt;cat&gt;",IF(ISBLANK(H357),VLOOKUP($E357,$A$2:$E$265,2,FALSE),H357))</f>
        <v>&lt;cat&gt;</v>
      </c>
      <c r="C357" s="131" t="str">
        <f>IF(OR(ISBLANK($E357),$E357="-"),"&lt;&gt;",VLOOKUP($E357,$A$2:$E$265,3,FALSE))</f>
        <v>&lt;&gt;</v>
      </c>
      <c r="D357" s="131" t="str">
        <f>IF(OR(ISBLANK($E357),$E357="-"),"&lt;club&gt;",VLOOKUP($E357,$A$2:$E$265,4,FALSE))</f>
        <v>&lt;club&gt;</v>
      </c>
      <c r="E357" s="132"/>
      <c r="F357" s="132"/>
      <c r="G357" s="133"/>
      <c r="H357" s="79"/>
      <c r="I357" s="134" t="str">
        <f t="shared" si="37"/>
        <v>&lt;ca</v>
      </c>
      <c r="J357" s="151"/>
    </row>
    <row r="358" spans="1:10" s="135" customFormat="1" x14ac:dyDescent="0.25">
      <c r="A358" s="129">
        <f t="shared" si="36"/>
        <v>89</v>
      </c>
      <c r="B358" s="130" t="str">
        <f>IF(OR(ISBLANK($E358),$E358="-"),"&lt;cat&gt;",IF(ISBLANK(H358),VLOOKUP($E358,$A$2:$E$265,2,FALSE),H358))</f>
        <v>&lt;cat&gt;</v>
      </c>
      <c r="C358" s="131" t="str">
        <f>IF(OR(ISBLANK($E358),$E358="-"),"&lt;&gt;",VLOOKUP($E358,$A$2:$E$265,3,FALSE))</f>
        <v>&lt;&gt;</v>
      </c>
      <c r="D358" s="131" t="str">
        <f>IF(OR(ISBLANK($E358),$E358="-"),"&lt;club&gt;",VLOOKUP($E358,$A$2:$E$265,4,FALSE))</f>
        <v>&lt;club&gt;</v>
      </c>
      <c r="E358" s="132"/>
      <c r="F358" s="132"/>
      <c r="G358" s="133"/>
      <c r="H358" s="79"/>
      <c r="I358" s="134" t="str">
        <f t="shared" ref="I358:I421" si="38">LEFT(B358,3)</f>
        <v>&lt;ca</v>
      </c>
      <c r="J358" s="151"/>
    </row>
    <row r="359" spans="1:10" s="135" customFormat="1" x14ac:dyDescent="0.25">
      <c r="A359" s="129">
        <f t="shared" si="36"/>
        <v>90</v>
      </c>
      <c r="B359" s="130" t="str">
        <f>IF(OR(ISBLANK($E359),$E359="-"),"&lt;cat&gt;",IF(ISBLANK(H359),VLOOKUP($E359,$A$2:$E$265,2,FALSE),H359))</f>
        <v>&lt;cat&gt;</v>
      </c>
      <c r="C359" s="131" t="str">
        <f>IF(OR(ISBLANK($E359),$E359="-"),"&lt;&gt;",VLOOKUP($E359,$A$2:$E$265,3,FALSE))</f>
        <v>&lt;&gt;</v>
      </c>
      <c r="D359" s="131" t="str">
        <f>IF(OR(ISBLANK($E359),$E359="-"),"&lt;club&gt;",VLOOKUP($E359,$A$2:$E$265,4,FALSE))</f>
        <v>&lt;club&gt;</v>
      </c>
      <c r="E359" s="132"/>
      <c r="F359" s="132"/>
      <c r="G359" s="133"/>
      <c r="H359" s="79"/>
      <c r="I359" s="134" t="str">
        <f t="shared" si="38"/>
        <v>&lt;ca</v>
      </c>
      <c r="J359" s="151"/>
    </row>
    <row r="360" spans="1:10" s="135" customFormat="1" x14ac:dyDescent="0.25">
      <c r="A360" s="129">
        <f t="shared" si="36"/>
        <v>91</v>
      </c>
      <c r="B360" s="130" t="str">
        <f>IF(OR(ISBLANK($E360),$E360="-"),"&lt;cat&gt;",IF(ISBLANK(H360),VLOOKUP($E360,$A$2:$E$265,2,FALSE),H360))</f>
        <v>&lt;cat&gt;</v>
      </c>
      <c r="C360" s="131" t="str">
        <f>IF(OR(ISBLANK($E360),$E360="-"),"&lt;&gt;",VLOOKUP($E360,$A$2:$E$265,3,FALSE))</f>
        <v>&lt;&gt;</v>
      </c>
      <c r="D360" s="131" t="str">
        <f>IF(OR(ISBLANK($E360),$E360="-"),"&lt;club&gt;",VLOOKUP($E360,$A$2:$E$265,4,FALSE))</f>
        <v>&lt;club&gt;</v>
      </c>
      <c r="E360" s="132"/>
      <c r="F360" s="132"/>
      <c r="G360" s="133"/>
      <c r="H360" s="79"/>
      <c r="I360" s="134" t="str">
        <f t="shared" si="38"/>
        <v>&lt;ca</v>
      </c>
      <c r="J360" s="151"/>
    </row>
    <row r="361" spans="1:10" s="135" customFormat="1" x14ac:dyDescent="0.25">
      <c r="A361" s="129">
        <f t="shared" si="36"/>
        <v>92</v>
      </c>
      <c r="B361" s="130" t="str">
        <f>IF(OR(ISBLANK($E361),$E361="-"),"&lt;cat&gt;",IF(ISBLANK(H361),VLOOKUP($E361,$A$2:$E$265,2,FALSE),H361))</f>
        <v>&lt;cat&gt;</v>
      </c>
      <c r="C361" s="131" t="str">
        <f>IF(OR(ISBLANK($E361),$E361="-"),"&lt;&gt;",VLOOKUP($E361,$A$2:$E$265,3,FALSE))</f>
        <v>&lt;&gt;</v>
      </c>
      <c r="D361" s="131" t="str">
        <f>IF(OR(ISBLANK($E361),$E361="-"),"&lt;club&gt;",VLOOKUP($E361,$A$2:$E$265,4,FALSE))</f>
        <v>&lt;club&gt;</v>
      </c>
      <c r="E361" s="132"/>
      <c r="F361" s="132"/>
      <c r="G361" s="133"/>
      <c r="H361" s="79"/>
      <c r="I361" s="134" t="str">
        <f t="shared" si="38"/>
        <v>&lt;ca</v>
      </c>
      <c r="J361" s="151"/>
    </row>
    <row r="362" spans="1:10" s="135" customFormat="1" x14ac:dyDescent="0.25">
      <c r="A362" s="129">
        <f t="shared" si="36"/>
        <v>93</v>
      </c>
      <c r="B362" s="130" t="str">
        <f>IF(OR(ISBLANK($E362),$E362="-"),"&lt;cat&gt;",IF(ISBLANK(H362),VLOOKUP($E362,$A$2:$E$265,2,FALSE),H362))</f>
        <v>&lt;cat&gt;</v>
      </c>
      <c r="C362" s="131" t="str">
        <f>IF(OR(ISBLANK($E362),$E362="-"),"&lt;&gt;",VLOOKUP($E362,$A$2:$E$265,3,FALSE))</f>
        <v>&lt;&gt;</v>
      </c>
      <c r="D362" s="131" t="str">
        <f>IF(OR(ISBLANK($E362),$E362="-"),"&lt;club&gt;",VLOOKUP($E362,$A$2:$E$265,4,FALSE))</f>
        <v>&lt;club&gt;</v>
      </c>
      <c r="E362" s="132"/>
      <c r="F362" s="132"/>
      <c r="G362" s="133"/>
      <c r="H362" s="79"/>
      <c r="I362" s="134" t="str">
        <f t="shared" si="38"/>
        <v>&lt;ca</v>
      </c>
      <c r="J362" s="151"/>
    </row>
    <row r="363" spans="1:10" s="135" customFormat="1" x14ac:dyDescent="0.25">
      <c r="A363" s="129">
        <f t="shared" si="36"/>
        <v>94</v>
      </c>
      <c r="B363" s="130" t="str">
        <f>IF(OR(ISBLANK($E363),$E363="-"),"&lt;cat&gt;",IF(ISBLANK(H363),VLOOKUP($E363,$A$2:$E$265,2,FALSE),H363))</f>
        <v>&lt;cat&gt;</v>
      </c>
      <c r="C363" s="131" t="str">
        <f>IF(OR(ISBLANK($E363),$E363="-"),"&lt;&gt;",VLOOKUP($E363,$A$2:$E$265,3,FALSE))</f>
        <v>&lt;&gt;</v>
      </c>
      <c r="D363" s="131" t="str">
        <f>IF(OR(ISBLANK($E363),$E363="-"),"&lt;club&gt;",VLOOKUP($E363,$A$2:$E$265,4,FALSE))</f>
        <v>&lt;club&gt;</v>
      </c>
      <c r="E363" s="132"/>
      <c r="F363" s="132"/>
      <c r="G363" s="133"/>
      <c r="H363" s="79"/>
      <c r="I363" s="134" t="str">
        <f t="shared" si="38"/>
        <v>&lt;ca</v>
      </c>
      <c r="J363" s="151"/>
    </row>
    <row r="364" spans="1:10" s="135" customFormat="1" x14ac:dyDescent="0.25">
      <c r="A364" s="129">
        <f t="shared" si="36"/>
        <v>95</v>
      </c>
      <c r="B364" s="130" t="str">
        <f>IF(OR(ISBLANK($E364),$E364="-"),"&lt;cat&gt;",IF(ISBLANK(H364),VLOOKUP($E364,$A$2:$E$265,2,FALSE),H364))</f>
        <v>&lt;cat&gt;</v>
      </c>
      <c r="C364" s="131" t="str">
        <f>IF(OR(ISBLANK($E364),$E364="-"),"&lt;&gt;",VLOOKUP($E364,$A$2:$E$265,3,FALSE))</f>
        <v>&lt;&gt;</v>
      </c>
      <c r="D364" s="131" t="str">
        <f>IF(OR(ISBLANK($E364),$E364="-"),"&lt;club&gt;",VLOOKUP($E364,$A$2:$E$265,4,FALSE))</f>
        <v>&lt;club&gt;</v>
      </c>
      <c r="E364" s="132"/>
      <c r="F364" s="132"/>
      <c r="G364" s="133"/>
      <c r="H364" s="79"/>
      <c r="I364" s="134" t="str">
        <f t="shared" si="38"/>
        <v>&lt;ca</v>
      </c>
      <c r="J364" s="151"/>
    </row>
    <row r="365" spans="1:10" s="135" customFormat="1" x14ac:dyDescent="0.25">
      <c r="A365" s="129">
        <f t="shared" si="36"/>
        <v>96</v>
      </c>
      <c r="B365" s="130" t="str">
        <f>IF(OR(ISBLANK($E365),$E365="-"),"&lt;cat&gt;",IF(ISBLANK(H365),VLOOKUP($E365,$A$2:$E$265,2,FALSE),H365))</f>
        <v>&lt;cat&gt;</v>
      </c>
      <c r="C365" s="131" t="str">
        <f>IF(OR(ISBLANK($E365),$E365="-"),"&lt;&gt;",VLOOKUP($E365,$A$2:$E$265,3,FALSE))</f>
        <v>&lt;&gt;</v>
      </c>
      <c r="D365" s="131" t="str">
        <f>IF(OR(ISBLANK($E365),$E365="-"),"&lt;club&gt;",VLOOKUP($E365,$A$2:$E$265,4,FALSE))</f>
        <v>&lt;club&gt;</v>
      </c>
      <c r="E365" s="132"/>
      <c r="F365" s="132"/>
      <c r="G365" s="133"/>
      <c r="H365" s="79"/>
      <c r="I365" s="134" t="str">
        <f t="shared" si="38"/>
        <v>&lt;ca</v>
      </c>
      <c r="J365" s="151"/>
    </row>
    <row r="366" spans="1:10" s="135" customFormat="1" x14ac:dyDescent="0.25">
      <c r="A366" s="129">
        <f t="shared" si="36"/>
        <v>97</v>
      </c>
      <c r="B366" s="130" t="str">
        <f>IF(OR(ISBLANK($E366),$E366="-"),"&lt;cat&gt;",IF(ISBLANK(H366),VLOOKUP($E366,$A$2:$E$265,2,FALSE),H366))</f>
        <v>&lt;cat&gt;</v>
      </c>
      <c r="C366" s="131" t="str">
        <f>IF(OR(ISBLANK($E366),$E366="-"),"&lt;&gt;",VLOOKUP($E366,$A$2:$E$265,3,FALSE))</f>
        <v>&lt;&gt;</v>
      </c>
      <c r="D366" s="131" t="str">
        <f>IF(OR(ISBLANK($E366),$E366="-"),"&lt;club&gt;",VLOOKUP($E366,$A$2:$E$265,4,FALSE))</f>
        <v>&lt;club&gt;</v>
      </c>
      <c r="E366" s="132"/>
      <c r="F366" s="132"/>
      <c r="G366" s="133"/>
      <c r="H366" s="79"/>
      <c r="I366" s="134" t="str">
        <f t="shared" si="38"/>
        <v>&lt;ca</v>
      </c>
      <c r="J366" s="151"/>
    </row>
    <row r="367" spans="1:10" s="135" customFormat="1" x14ac:dyDescent="0.25">
      <c r="A367" s="129">
        <f t="shared" si="36"/>
        <v>98</v>
      </c>
      <c r="B367" s="130" t="str">
        <f>IF(OR(ISBLANK($E367),$E367="-"),"&lt;cat&gt;",IF(ISBLANK(H367),VLOOKUP($E367,$A$2:$E$265,2,FALSE),H367))</f>
        <v>&lt;cat&gt;</v>
      </c>
      <c r="C367" s="131" t="str">
        <f>IF(OR(ISBLANK($E367),$E367="-"),"&lt;&gt;",VLOOKUP($E367,$A$2:$E$265,3,FALSE))</f>
        <v>&lt;&gt;</v>
      </c>
      <c r="D367" s="131" t="str">
        <f>IF(OR(ISBLANK($E367),$E367="-"),"&lt;club&gt;",VLOOKUP($E367,$A$2:$E$265,4,FALSE))</f>
        <v>&lt;club&gt;</v>
      </c>
      <c r="E367" s="132"/>
      <c r="F367" s="132"/>
      <c r="G367" s="133"/>
      <c r="H367" s="79"/>
      <c r="I367" s="134" t="str">
        <f t="shared" si="38"/>
        <v>&lt;ca</v>
      </c>
      <c r="J367" s="151"/>
    </row>
    <row r="368" spans="1:10" s="135" customFormat="1" x14ac:dyDescent="0.25">
      <c r="A368" s="129">
        <f t="shared" si="36"/>
        <v>99</v>
      </c>
      <c r="B368" s="130" t="str">
        <f>IF(OR(ISBLANK($E368),$E368="-"),"&lt;cat&gt;",IF(ISBLANK(H368),VLOOKUP($E368,$A$2:$E$265,2,FALSE),H368))</f>
        <v>&lt;cat&gt;</v>
      </c>
      <c r="C368" s="131" t="str">
        <f>IF(OR(ISBLANK($E368),$E368="-"),"&lt;&gt;",VLOOKUP($E368,$A$2:$E$265,3,FALSE))</f>
        <v>&lt;&gt;</v>
      </c>
      <c r="D368" s="131" t="str">
        <f>IF(OR(ISBLANK($E368),$E368="-"),"&lt;club&gt;",VLOOKUP($E368,$A$2:$E$265,4,FALSE))</f>
        <v>&lt;club&gt;</v>
      </c>
      <c r="E368" s="132"/>
      <c r="F368" s="132"/>
      <c r="G368" s="133"/>
      <c r="H368" s="79"/>
      <c r="I368" s="134" t="str">
        <f t="shared" si="38"/>
        <v>&lt;ca</v>
      </c>
      <c r="J368" s="151"/>
    </row>
    <row r="369" spans="1:10" s="135" customFormat="1" x14ac:dyDescent="0.25">
      <c r="A369" s="129">
        <f t="shared" si="36"/>
        <v>100</v>
      </c>
      <c r="B369" s="130" t="str">
        <f>IF(OR(ISBLANK($E369),$E369="-"),"&lt;cat&gt;",IF(ISBLANK(H369),VLOOKUP($E369,$A$2:$E$265,2,FALSE),H369))</f>
        <v>&lt;cat&gt;</v>
      </c>
      <c r="C369" s="131" t="str">
        <f>IF(OR(ISBLANK($E369),$E369="-"),"&lt;&gt;",VLOOKUP($E369,$A$2:$E$265,3,FALSE))</f>
        <v>&lt;&gt;</v>
      </c>
      <c r="D369" s="131" t="str">
        <f>IF(OR(ISBLANK($E369),$E369="-"),"&lt;club&gt;",VLOOKUP($E369,$A$2:$E$265,4,FALSE))</f>
        <v>&lt;club&gt;</v>
      </c>
      <c r="E369" s="132"/>
      <c r="F369" s="132"/>
      <c r="G369" s="133"/>
      <c r="H369" s="79"/>
      <c r="I369" s="134" t="str">
        <f t="shared" si="38"/>
        <v>&lt;ca</v>
      </c>
      <c r="J369" s="151"/>
    </row>
    <row r="370" spans="1:10" s="135" customFormat="1" x14ac:dyDescent="0.25">
      <c r="A370" s="129">
        <f t="shared" si="36"/>
        <v>101</v>
      </c>
      <c r="B370" s="130" t="str">
        <f>IF(OR(ISBLANK($E370),$E370="-"),"&lt;cat&gt;",IF(ISBLANK(H370),VLOOKUP($E370,$A$2:$E$265,2,FALSE),H370))</f>
        <v>&lt;cat&gt;</v>
      </c>
      <c r="C370" s="131" t="str">
        <f>IF(OR(ISBLANK($E370),$E370="-"),"&lt;&gt;",VLOOKUP($E370,$A$2:$E$265,3,FALSE))</f>
        <v>&lt;&gt;</v>
      </c>
      <c r="D370" s="131" t="str">
        <f>IF(OR(ISBLANK($E370),$E370="-"),"&lt;club&gt;",VLOOKUP($E370,$A$2:$E$265,4,FALSE))</f>
        <v>&lt;club&gt;</v>
      </c>
      <c r="E370" s="132"/>
      <c r="F370" s="132"/>
      <c r="G370" s="133"/>
      <c r="H370" s="79"/>
      <c r="I370" s="134" t="str">
        <f t="shared" si="38"/>
        <v>&lt;ca</v>
      </c>
      <c r="J370" s="151"/>
    </row>
    <row r="371" spans="1:10" s="135" customFormat="1" x14ac:dyDescent="0.25">
      <c r="A371" s="129">
        <f t="shared" si="36"/>
        <v>102</v>
      </c>
      <c r="B371" s="130" t="str">
        <f>IF(OR(ISBLANK($E371),$E371="-"),"&lt;cat&gt;",IF(ISBLANK(H371),VLOOKUP($E371,$A$2:$E$265,2,FALSE),H371))</f>
        <v>&lt;cat&gt;</v>
      </c>
      <c r="C371" s="131" t="str">
        <f>IF(OR(ISBLANK($E371),$E371="-"),"&lt;&gt;",VLOOKUP($E371,$A$2:$E$265,3,FALSE))</f>
        <v>&lt;&gt;</v>
      </c>
      <c r="D371" s="131" t="str">
        <f>IF(OR(ISBLANK($E371),$E371="-"),"&lt;club&gt;",VLOOKUP($E371,$A$2:$E$265,4,FALSE))</f>
        <v>&lt;club&gt;</v>
      </c>
      <c r="E371" s="132"/>
      <c r="F371" s="132"/>
      <c r="G371" s="133"/>
      <c r="H371" s="79"/>
      <c r="I371" s="134" t="str">
        <f t="shared" si="38"/>
        <v>&lt;ca</v>
      </c>
      <c r="J371" s="151"/>
    </row>
    <row r="372" spans="1:10" s="135" customFormat="1" x14ac:dyDescent="0.25">
      <c r="A372" s="129">
        <f t="shared" si="36"/>
        <v>103</v>
      </c>
      <c r="B372" s="130" t="str">
        <f>IF(OR(ISBLANK($E372),$E372="-"),"&lt;cat&gt;",IF(ISBLANK(H372),VLOOKUP($E372,$A$2:$E$265,2,FALSE),H372))</f>
        <v>&lt;cat&gt;</v>
      </c>
      <c r="C372" s="131" t="str">
        <f>IF(OR(ISBLANK($E372),$E372="-"),"&lt;&gt;",VLOOKUP($E372,$A$2:$E$265,3,FALSE))</f>
        <v>&lt;&gt;</v>
      </c>
      <c r="D372" s="131" t="str">
        <f>IF(OR(ISBLANK($E372),$E372="-"),"&lt;club&gt;",VLOOKUP($E372,$A$2:$E$265,4,FALSE))</f>
        <v>&lt;club&gt;</v>
      </c>
      <c r="E372" s="132"/>
      <c r="F372" s="132"/>
      <c r="G372" s="133"/>
      <c r="H372" s="79"/>
      <c r="I372" s="134" t="str">
        <f t="shared" si="38"/>
        <v>&lt;ca</v>
      </c>
      <c r="J372" s="151"/>
    </row>
    <row r="373" spans="1:10" s="135" customFormat="1" x14ac:dyDescent="0.25">
      <c r="A373" s="129">
        <f t="shared" si="36"/>
        <v>104</v>
      </c>
      <c r="B373" s="130" t="str">
        <f>IF(OR(ISBLANK($E373),$E373="-"),"&lt;cat&gt;",IF(ISBLANK(H373),VLOOKUP($E373,$A$2:$E$265,2,FALSE),H373))</f>
        <v>&lt;cat&gt;</v>
      </c>
      <c r="C373" s="131" t="str">
        <f>IF(OR(ISBLANK($E373),$E373="-"),"&lt;&gt;",VLOOKUP($E373,$A$2:$E$265,3,FALSE))</f>
        <v>&lt;&gt;</v>
      </c>
      <c r="D373" s="131" t="str">
        <f>IF(OR(ISBLANK($E373),$E373="-"),"&lt;club&gt;",VLOOKUP($E373,$A$2:$E$265,4,FALSE))</f>
        <v>&lt;club&gt;</v>
      </c>
      <c r="E373" s="132"/>
      <c r="F373" s="132"/>
      <c r="G373" s="133"/>
      <c r="H373" s="79"/>
      <c r="I373" s="134" t="str">
        <f t="shared" si="38"/>
        <v>&lt;ca</v>
      </c>
      <c r="J373" s="151"/>
    </row>
    <row r="374" spans="1:10" s="135" customFormat="1" x14ac:dyDescent="0.25">
      <c r="A374" s="129">
        <f t="shared" si="36"/>
        <v>105</v>
      </c>
      <c r="B374" s="130" t="str">
        <f>IF(OR(ISBLANK($E374),$E374="-"),"&lt;cat&gt;",IF(ISBLANK(H374),VLOOKUP($E374,$A$2:$E$265,2,FALSE),H374))</f>
        <v>&lt;cat&gt;</v>
      </c>
      <c r="C374" s="131" t="str">
        <f>IF(OR(ISBLANK($E374),$E374="-"),"&lt;&gt;",VLOOKUP($E374,$A$2:$E$265,3,FALSE))</f>
        <v>&lt;&gt;</v>
      </c>
      <c r="D374" s="131" t="str">
        <f>IF(OR(ISBLANK($E374),$E374="-"),"&lt;club&gt;",VLOOKUP($E374,$A$2:$E$265,4,FALSE))</f>
        <v>&lt;club&gt;</v>
      </c>
      <c r="E374" s="132"/>
      <c r="F374" s="132"/>
      <c r="G374" s="133"/>
      <c r="H374" s="79"/>
      <c r="I374" s="134" t="str">
        <f t="shared" si="38"/>
        <v>&lt;ca</v>
      </c>
      <c r="J374" s="151"/>
    </row>
    <row r="375" spans="1:10" s="135" customFormat="1" x14ac:dyDescent="0.25">
      <c r="A375" s="129">
        <f t="shared" si="36"/>
        <v>106</v>
      </c>
      <c r="B375" s="130" t="str">
        <f>IF(OR(ISBLANK($E375),$E375="-"),"&lt;cat&gt;",IF(ISBLANK(H375),VLOOKUP($E375,$A$2:$E$265,2,FALSE),H375))</f>
        <v>&lt;cat&gt;</v>
      </c>
      <c r="C375" s="131" t="str">
        <f>IF(OR(ISBLANK($E375),$E375="-"),"&lt;&gt;",VLOOKUP($E375,$A$2:$E$265,3,FALSE))</f>
        <v>&lt;&gt;</v>
      </c>
      <c r="D375" s="131" t="str">
        <f>IF(OR(ISBLANK($E375),$E375="-"),"&lt;club&gt;",VLOOKUP($E375,$A$2:$E$265,4,FALSE))</f>
        <v>&lt;club&gt;</v>
      </c>
      <c r="E375" s="132"/>
      <c r="F375" s="132"/>
      <c r="G375" s="133"/>
      <c r="H375" s="79"/>
      <c r="I375" s="134" t="str">
        <f t="shared" si="38"/>
        <v>&lt;ca</v>
      </c>
      <c r="J375" s="151"/>
    </row>
    <row r="376" spans="1:10" s="135" customFormat="1" x14ac:dyDescent="0.25">
      <c r="A376" s="129">
        <f t="shared" si="36"/>
        <v>107</v>
      </c>
      <c r="B376" s="130" t="str">
        <f>IF(OR(ISBLANK($E376),$E376="-"),"&lt;cat&gt;",IF(ISBLANK(H376),VLOOKUP($E376,$A$2:$E$265,2,FALSE),H376))</f>
        <v>&lt;cat&gt;</v>
      </c>
      <c r="C376" s="131" t="str">
        <f>IF(OR(ISBLANK($E376),$E376="-"),"&lt;&gt;",VLOOKUP($E376,$A$2:$E$265,3,FALSE))</f>
        <v>&lt;&gt;</v>
      </c>
      <c r="D376" s="131" t="str">
        <f>IF(OR(ISBLANK($E376),$E376="-"),"&lt;club&gt;",VLOOKUP($E376,$A$2:$E$265,4,FALSE))</f>
        <v>&lt;club&gt;</v>
      </c>
      <c r="E376" s="132"/>
      <c r="F376" s="132"/>
      <c r="G376" s="133"/>
      <c r="H376" s="79"/>
      <c r="I376" s="134" t="str">
        <f t="shared" si="38"/>
        <v>&lt;ca</v>
      </c>
      <c r="J376" s="151"/>
    </row>
    <row r="377" spans="1:10" s="135" customFormat="1" x14ac:dyDescent="0.25">
      <c r="A377" s="129">
        <f t="shared" si="36"/>
        <v>108</v>
      </c>
      <c r="B377" s="130" t="str">
        <f>IF(OR(ISBLANK($E377),$E377="-"),"&lt;cat&gt;",IF(ISBLANK(H377),VLOOKUP($E377,$A$2:$E$265,2,FALSE),H377))</f>
        <v>&lt;cat&gt;</v>
      </c>
      <c r="C377" s="131" t="str">
        <f>IF(OR(ISBLANK($E377),$E377="-"),"&lt;&gt;",VLOOKUP($E377,$A$2:$E$265,3,FALSE))</f>
        <v>&lt;&gt;</v>
      </c>
      <c r="D377" s="131" t="str">
        <f>IF(OR(ISBLANK($E377),$E377="-"),"&lt;club&gt;",VLOOKUP($E377,$A$2:$E$265,4,FALSE))</f>
        <v>&lt;club&gt;</v>
      </c>
      <c r="E377" s="132"/>
      <c r="F377" s="132"/>
      <c r="G377" s="133"/>
      <c r="H377" s="79"/>
      <c r="I377" s="134" t="str">
        <f t="shared" si="38"/>
        <v>&lt;ca</v>
      </c>
      <c r="J377" s="151"/>
    </row>
    <row r="378" spans="1:10" s="135" customFormat="1" x14ac:dyDescent="0.25">
      <c r="A378" s="129">
        <f t="shared" si="36"/>
        <v>109</v>
      </c>
      <c r="B378" s="130" t="str">
        <f>IF(OR(ISBLANK($E378),$E378="-"),"&lt;cat&gt;",IF(ISBLANK(H378),VLOOKUP($E378,$A$2:$E$265,2,FALSE),H378))</f>
        <v>&lt;cat&gt;</v>
      </c>
      <c r="C378" s="131" t="str">
        <f>IF(OR(ISBLANK($E378),$E378="-"),"&lt;&gt;",VLOOKUP($E378,$A$2:$E$265,3,FALSE))</f>
        <v>&lt;&gt;</v>
      </c>
      <c r="D378" s="131" t="str">
        <f>IF(OR(ISBLANK($E378),$E378="-"),"&lt;club&gt;",VLOOKUP($E378,$A$2:$E$265,4,FALSE))</f>
        <v>&lt;club&gt;</v>
      </c>
      <c r="E378" s="132"/>
      <c r="F378" s="132"/>
      <c r="G378" s="133"/>
      <c r="H378" s="79"/>
      <c r="I378" s="134" t="str">
        <f t="shared" si="38"/>
        <v>&lt;ca</v>
      </c>
      <c r="J378" s="151"/>
    </row>
    <row r="379" spans="1:10" s="135" customFormat="1" x14ac:dyDescent="0.25">
      <c r="A379" s="129">
        <f t="shared" si="36"/>
        <v>110</v>
      </c>
      <c r="B379" s="130" t="str">
        <f>IF(OR(ISBLANK($E379),$E379="-"),"&lt;cat&gt;",IF(ISBLANK(H379),VLOOKUP($E379,$A$2:$E$265,2,FALSE),H379))</f>
        <v>&lt;cat&gt;</v>
      </c>
      <c r="C379" s="131" t="str">
        <f>IF(OR(ISBLANK($E379),$E379="-"),"&lt;&gt;",VLOOKUP($E379,$A$2:$E$265,3,FALSE))</f>
        <v>&lt;&gt;</v>
      </c>
      <c r="D379" s="131" t="str">
        <f>IF(OR(ISBLANK($E379),$E379="-"),"&lt;club&gt;",VLOOKUP($E379,$A$2:$E$265,4,FALSE))</f>
        <v>&lt;club&gt;</v>
      </c>
      <c r="E379" s="132"/>
      <c r="F379" s="132"/>
      <c r="G379" s="133"/>
      <c r="H379" s="79"/>
      <c r="I379" s="134" t="str">
        <f t="shared" si="38"/>
        <v>&lt;ca</v>
      </c>
      <c r="J379" s="151"/>
    </row>
    <row r="380" spans="1:10" s="135" customFormat="1" x14ac:dyDescent="0.25">
      <c r="A380" s="129">
        <f t="shared" si="36"/>
        <v>111</v>
      </c>
      <c r="B380" s="130" t="str">
        <f>IF(OR(ISBLANK($E380),$E380="-"),"&lt;cat&gt;",IF(ISBLANK(H380),VLOOKUP($E380,$A$2:$E$265,2,FALSE),H380))</f>
        <v>&lt;cat&gt;</v>
      </c>
      <c r="C380" s="131" t="str">
        <f>IF(OR(ISBLANK($E380),$E380="-"),"&lt;&gt;",VLOOKUP($E380,$A$2:$E$265,3,FALSE))</f>
        <v>&lt;&gt;</v>
      </c>
      <c r="D380" s="131" t="str">
        <f>IF(OR(ISBLANK($E380),$E380="-"),"&lt;club&gt;",VLOOKUP($E380,$A$2:$E$265,4,FALSE))</f>
        <v>&lt;club&gt;</v>
      </c>
      <c r="E380" s="132"/>
      <c r="F380" s="132"/>
      <c r="G380" s="133"/>
      <c r="H380" s="79"/>
      <c r="I380" s="134" t="str">
        <f t="shared" si="38"/>
        <v>&lt;ca</v>
      </c>
      <c r="J380" s="151"/>
    </row>
    <row r="381" spans="1:10" s="135" customFormat="1" x14ac:dyDescent="0.25">
      <c r="A381" s="129">
        <f t="shared" si="36"/>
        <v>112</v>
      </c>
      <c r="B381" s="130" t="str">
        <f>IF(OR(ISBLANK($E381),$E381="-"),"&lt;cat&gt;",IF(ISBLANK(H381),VLOOKUP($E381,$A$2:$E$265,2,FALSE),H381))</f>
        <v>&lt;cat&gt;</v>
      </c>
      <c r="C381" s="131" t="str">
        <f>IF(OR(ISBLANK($E381),$E381="-"),"&lt;&gt;",VLOOKUP($E381,$A$2:$E$265,3,FALSE))</f>
        <v>&lt;&gt;</v>
      </c>
      <c r="D381" s="131" t="str">
        <f>IF(OR(ISBLANK($E381),$E381="-"),"&lt;club&gt;",VLOOKUP($E381,$A$2:$E$265,4,FALSE))</f>
        <v>&lt;club&gt;</v>
      </c>
      <c r="E381" s="132"/>
      <c r="F381" s="132"/>
      <c r="G381" s="133"/>
      <c r="H381" s="79"/>
      <c r="I381" s="134" t="str">
        <f t="shared" si="38"/>
        <v>&lt;ca</v>
      </c>
      <c r="J381" s="151"/>
    </row>
    <row r="382" spans="1:10" s="135" customFormat="1" x14ac:dyDescent="0.25">
      <c r="A382" s="129">
        <f t="shared" si="36"/>
        <v>113</v>
      </c>
      <c r="B382" s="130" t="str">
        <f>IF(OR(ISBLANK($E382),$E382="-"),"&lt;cat&gt;",IF(ISBLANK(H382),VLOOKUP($E382,$A$2:$E$265,2,FALSE),H382))</f>
        <v>&lt;cat&gt;</v>
      </c>
      <c r="C382" s="131" t="str">
        <f>IF(OR(ISBLANK($E382),$E382="-"),"&lt;&gt;",VLOOKUP($E382,$A$2:$E$265,3,FALSE))</f>
        <v>&lt;&gt;</v>
      </c>
      <c r="D382" s="131" t="str">
        <f>IF(OR(ISBLANK($E382),$E382="-"),"&lt;club&gt;",VLOOKUP($E382,$A$2:$E$265,4,FALSE))</f>
        <v>&lt;club&gt;</v>
      </c>
      <c r="E382" s="132"/>
      <c r="F382" s="132"/>
      <c r="G382" s="133"/>
      <c r="H382" s="79"/>
      <c r="I382" s="134" t="str">
        <f t="shared" si="38"/>
        <v>&lt;ca</v>
      </c>
      <c r="J382" s="151"/>
    </row>
    <row r="383" spans="1:10" s="135" customFormat="1" x14ac:dyDescent="0.25">
      <c r="A383" s="129">
        <f t="shared" si="36"/>
        <v>114</v>
      </c>
      <c r="B383" s="130" t="str">
        <f>IF(OR(ISBLANK($E383),$E383="-"),"&lt;cat&gt;",IF(ISBLANK(H383),VLOOKUP($E383,$A$2:$E$265,2,FALSE),H383))</f>
        <v>&lt;cat&gt;</v>
      </c>
      <c r="C383" s="131" t="str">
        <f>IF(OR(ISBLANK($E383),$E383="-"),"&lt;&gt;",VLOOKUP($E383,$A$2:$E$265,3,FALSE))</f>
        <v>&lt;&gt;</v>
      </c>
      <c r="D383" s="131" t="str">
        <f>IF(OR(ISBLANK($E383),$E383="-"),"&lt;club&gt;",VLOOKUP($E383,$A$2:$E$265,4,FALSE))</f>
        <v>&lt;club&gt;</v>
      </c>
      <c r="E383" s="132"/>
      <c r="F383" s="132"/>
      <c r="G383" s="133"/>
      <c r="H383" s="79"/>
      <c r="I383" s="134" t="str">
        <f t="shared" si="38"/>
        <v>&lt;ca</v>
      </c>
      <c r="J383" s="151"/>
    </row>
    <row r="384" spans="1:10" s="135" customFormat="1" x14ac:dyDescent="0.25">
      <c r="A384" s="129">
        <f t="shared" si="36"/>
        <v>115</v>
      </c>
      <c r="B384" s="130" t="str">
        <f>IF(OR(ISBLANK($E384),$E384="-"),"&lt;cat&gt;",IF(ISBLANK(H384),VLOOKUP($E384,$A$2:$E$265,2,FALSE),H384))</f>
        <v>&lt;cat&gt;</v>
      </c>
      <c r="C384" s="131" t="str">
        <f>IF(OR(ISBLANK($E384),$E384="-"),"&lt;&gt;",VLOOKUP($E384,$A$2:$E$265,3,FALSE))</f>
        <v>&lt;&gt;</v>
      </c>
      <c r="D384" s="131" t="str">
        <f>IF(OR(ISBLANK($E384),$E384="-"),"&lt;club&gt;",VLOOKUP($E384,$A$2:$E$265,4,FALSE))</f>
        <v>&lt;club&gt;</v>
      </c>
      <c r="E384" s="132"/>
      <c r="F384" s="132"/>
      <c r="G384" s="133"/>
      <c r="H384" s="79"/>
      <c r="I384" s="134" t="str">
        <f t="shared" si="38"/>
        <v>&lt;ca</v>
      </c>
      <c r="J384" s="151"/>
    </row>
    <row r="385" spans="1:10" s="135" customFormat="1" x14ac:dyDescent="0.25">
      <c r="A385" s="129">
        <f t="shared" si="36"/>
        <v>116</v>
      </c>
      <c r="B385" s="130" t="str">
        <f>IF(OR(ISBLANK($E385),$E385="-"),"&lt;cat&gt;",IF(ISBLANK(H385),VLOOKUP($E385,$A$2:$E$265,2,FALSE),H385))</f>
        <v>&lt;cat&gt;</v>
      </c>
      <c r="C385" s="131" t="str">
        <f>IF(OR(ISBLANK($E385),$E385="-"),"&lt;&gt;",VLOOKUP($E385,$A$2:$E$265,3,FALSE))</f>
        <v>&lt;&gt;</v>
      </c>
      <c r="D385" s="131" t="str">
        <f>IF(OR(ISBLANK($E385),$E385="-"),"&lt;club&gt;",VLOOKUP($E385,$A$2:$E$265,4,FALSE))</f>
        <v>&lt;club&gt;</v>
      </c>
      <c r="E385" s="132"/>
      <c r="F385" s="132"/>
      <c r="G385" s="133"/>
      <c r="H385" s="79"/>
      <c r="I385" s="134" t="str">
        <f t="shared" si="38"/>
        <v>&lt;ca</v>
      </c>
      <c r="J385" s="151"/>
    </row>
    <row r="386" spans="1:10" s="135" customFormat="1" x14ac:dyDescent="0.25">
      <c r="A386" s="129">
        <f t="shared" si="36"/>
        <v>117</v>
      </c>
      <c r="B386" s="130" t="str">
        <f>IF(OR(ISBLANK($E386),$E386="-"),"&lt;cat&gt;",IF(ISBLANK(H386),VLOOKUP($E386,$A$2:$E$265,2,FALSE),H386))</f>
        <v>&lt;cat&gt;</v>
      </c>
      <c r="C386" s="131" t="str">
        <f>IF(OR(ISBLANK($E386),$E386="-"),"&lt;&gt;",VLOOKUP($E386,$A$2:$E$265,3,FALSE))</f>
        <v>&lt;&gt;</v>
      </c>
      <c r="D386" s="131" t="str">
        <f>IF(OR(ISBLANK($E386),$E386="-"),"&lt;club&gt;",VLOOKUP($E386,$A$2:$E$265,4,FALSE))</f>
        <v>&lt;club&gt;</v>
      </c>
      <c r="E386" s="132"/>
      <c r="F386" s="132"/>
      <c r="G386" s="133"/>
      <c r="H386" s="79"/>
      <c r="I386" s="134" t="str">
        <f t="shared" si="38"/>
        <v>&lt;ca</v>
      </c>
      <c r="J386" s="151"/>
    </row>
    <row r="387" spans="1:10" s="135" customFormat="1" x14ac:dyDescent="0.25">
      <c r="A387" s="129">
        <f t="shared" si="36"/>
        <v>118</v>
      </c>
      <c r="B387" s="130" t="str">
        <f>IF(OR(ISBLANK($E387),$E387="-"),"&lt;cat&gt;",IF(ISBLANK(H387),VLOOKUP($E387,$A$2:$E$265,2,FALSE),H387))</f>
        <v>&lt;cat&gt;</v>
      </c>
      <c r="C387" s="131" t="str">
        <f>IF(OR(ISBLANK($E387),$E387="-"),"&lt;&gt;",VLOOKUP($E387,$A$2:$E$265,3,FALSE))</f>
        <v>&lt;&gt;</v>
      </c>
      <c r="D387" s="131" t="str">
        <f>IF(OR(ISBLANK($E387),$E387="-"),"&lt;club&gt;",VLOOKUP($E387,$A$2:$E$265,4,FALSE))</f>
        <v>&lt;club&gt;</v>
      </c>
      <c r="E387" s="132"/>
      <c r="F387" s="132"/>
      <c r="G387" s="133"/>
      <c r="H387" s="79"/>
      <c r="I387" s="134" t="str">
        <f t="shared" si="38"/>
        <v>&lt;ca</v>
      </c>
      <c r="J387" s="151"/>
    </row>
    <row r="388" spans="1:10" s="135" customFormat="1" x14ac:dyDescent="0.25">
      <c r="A388" s="129">
        <f t="shared" si="36"/>
        <v>119</v>
      </c>
      <c r="B388" s="130" t="str">
        <f>IF(OR(ISBLANK($E388),$E388="-"),"&lt;cat&gt;",IF(ISBLANK(H388),VLOOKUP($E388,$A$2:$E$265,2,FALSE),H388))</f>
        <v>&lt;cat&gt;</v>
      </c>
      <c r="C388" s="131" t="str">
        <f>IF(OR(ISBLANK($E388),$E388="-"),"&lt;&gt;",VLOOKUP($E388,$A$2:$E$265,3,FALSE))</f>
        <v>&lt;&gt;</v>
      </c>
      <c r="D388" s="131" t="str">
        <f>IF(OR(ISBLANK($E388),$E388="-"),"&lt;club&gt;",VLOOKUP($E388,$A$2:$E$265,4,FALSE))</f>
        <v>&lt;club&gt;</v>
      </c>
      <c r="E388" s="132"/>
      <c r="F388" s="132"/>
      <c r="G388" s="133"/>
      <c r="H388" s="79"/>
      <c r="I388" s="134" t="str">
        <f t="shared" si="38"/>
        <v>&lt;ca</v>
      </c>
      <c r="J388" s="151"/>
    </row>
    <row r="389" spans="1:10" s="135" customFormat="1" x14ac:dyDescent="0.25">
      <c r="A389" s="129">
        <f t="shared" si="36"/>
        <v>120</v>
      </c>
      <c r="B389" s="130" t="str">
        <f>IF(OR(ISBLANK($E389),$E389="-"),"&lt;cat&gt;",IF(ISBLANK(H389),VLOOKUP($E389,$A$2:$E$265,2,FALSE),H389))</f>
        <v>&lt;cat&gt;</v>
      </c>
      <c r="C389" s="131" t="str">
        <f>IF(OR(ISBLANK($E389),$E389="-"),"&lt;&gt;",VLOOKUP($E389,$A$2:$E$265,3,FALSE))</f>
        <v>&lt;&gt;</v>
      </c>
      <c r="D389" s="131" t="str">
        <f>IF(OR(ISBLANK($E389),$E389="-"),"&lt;club&gt;",VLOOKUP($E389,$A$2:$E$265,4,FALSE))</f>
        <v>&lt;club&gt;</v>
      </c>
      <c r="E389" s="132"/>
      <c r="F389" s="132"/>
      <c r="G389" s="133"/>
      <c r="H389" s="79"/>
      <c r="I389" s="134" t="str">
        <f t="shared" si="38"/>
        <v>&lt;ca</v>
      </c>
      <c r="J389" s="151"/>
    </row>
    <row r="390" spans="1:10" s="135" customFormat="1" x14ac:dyDescent="0.25">
      <c r="A390" s="129">
        <f t="shared" si="36"/>
        <v>121</v>
      </c>
      <c r="B390" s="130" t="str">
        <f>IF(OR(ISBLANK($E390),$E390="-"),"&lt;cat&gt;",IF(ISBLANK(H390),VLOOKUP($E390,$A$2:$E$265,2,FALSE),H390))</f>
        <v>&lt;cat&gt;</v>
      </c>
      <c r="C390" s="131" t="str">
        <f>IF(OR(ISBLANK($E390),$E390="-"),"&lt;&gt;",VLOOKUP($E390,$A$2:$E$265,3,FALSE))</f>
        <v>&lt;&gt;</v>
      </c>
      <c r="D390" s="131" t="str">
        <f>IF(OR(ISBLANK($E390),$E390="-"),"&lt;club&gt;",VLOOKUP($E390,$A$2:$E$265,4,FALSE))</f>
        <v>&lt;club&gt;</v>
      </c>
      <c r="E390" s="132"/>
      <c r="F390" s="132"/>
      <c r="G390" s="133"/>
      <c r="H390" s="79"/>
      <c r="I390" s="134" t="str">
        <f t="shared" si="38"/>
        <v>&lt;ca</v>
      </c>
      <c r="J390" s="151"/>
    </row>
    <row r="391" spans="1:10" s="135" customFormat="1" x14ac:dyDescent="0.25">
      <c r="A391" s="129">
        <f t="shared" si="36"/>
        <v>122</v>
      </c>
      <c r="B391" s="130" t="str">
        <f>IF(OR(ISBLANK($E391),$E391="-"),"&lt;cat&gt;",IF(ISBLANK(H391),VLOOKUP($E391,$A$2:$E$265,2,FALSE),H391))</f>
        <v>&lt;cat&gt;</v>
      </c>
      <c r="C391" s="131" t="str">
        <f>IF(OR(ISBLANK($E391),$E391="-"),"&lt;&gt;",VLOOKUP($E391,$A$2:$E$265,3,FALSE))</f>
        <v>&lt;&gt;</v>
      </c>
      <c r="D391" s="131" t="str">
        <f>IF(OR(ISBLANK($E391),$E391="-"),"&lt;club&gt;",VLOOKUP($E391,$A$2:$E$265,4,FALSE))</f>
        <v>&lt;club&gt;</v>
      </c>
      <c r="E391" s="132"/>
      <c r="F391" s="132"/>
      <c r="G391" s="133"/>
      <c r="H391" s="79"/>
      <c r="I391" s="134" t="str">
        <f t="shared" si="38"/>
        <v>&lt;ca</v>
      </c>
      <c r="J391" s="151"/>
    </row>
    <row r="392" spans="1:10" s="135" customFormat="1" x14ac:dyDescent="0.25">
      <c r="A392" s="129">
        <f t="shared" si="36"/>
        <v>123</v>
      </c>
      <c r="B392" s="130" t="str">
        <f>IF(OR(ISBLANK($E392),$E392="-"),"&lt;cat&gt;",IF(ISBLANK(H392),VLOOKUP($E392,$A$2:$E$265,2,FALSE),H392))</f>
        <v>&lt;cat&gt;</v>
      </c>
      <c r="C392" s="131" t="str">
        <f>IF(OR(ISBLANK($E392),$E392="-"),"&lt;&gt;",VLOOKUP($E392,$A$2:$E$265,3,FALSE))</f>
        <v>&lt;&gt;</v>
      </c>
      <c r="D392" s="131" t="str">
        <f>IF(OR(ISBLANK($E392),$E392="-"),"&lt;club&gt;",VLOOKUP($E392,$A$2:$E$265,4,FALSE))</f>
        <v>&lt;club&gt;</v>
      </c>
      <c r="E392" s="132"/>
      <c r="F392" s="132"/>
      <c r="G392" s="133"/>
      <c r="H392" s="79"/>
      <c r="I392" s="134" t="str">
        <f t="shared" si="38"/>
        <v>&lt;ca</v>
      </c>
      <c r="J392" s="151"/>
    </row>
    <row r="393" spans="1:10" s="135" customFormat="1" x14ac:dyDescent="0.25">
      <c r="A393" s="129">
        <f t="shared" si="36"/>
        <v>124</v>
      </c>
      <c r="B393" s="130" t="str">
        <f>IF(OR(ISBLANK($E393),$E393="-"),"&lt;cat&gt;",IF(ISBLANK(H393),VLOOKUP($E393,$A$2:$E$265,2,FALSE),H393))</f>
        <v>&lt;cat&gt;</v>
      </c>
      <c r="C393" s="131" t="str">
        <f>IF(OR(ISBLANK($E393),$E393="-"),"&lt;&gt;",VLOOKUP($E393,$A$2:$E$265,3,FALSE))</f>
        <v>&lt;&gt;</v>
      </c>
      <c r="D393" s="131" t="str">
        <f>IF(OR(ISBLANK($E393),$E393="-"),"&lt;club&gt;",VLOOKUP($E393,$A$2:$E$265,4,FALSE))</f>
        <v>&lt;club&gt;</v>
      </c>
      <c r="E393" s="132"/>
      <c r="F393" s="132"/>
      <c r="G393" s="133"/>
      <c r="H393" s="79"/>
      <c r="I393" s="134" t="str">
        <f t="shared" si="38"/>
        <v>&lt;ca</v>
      </c>
      <c r="J393" s="151"/>
    </row>
    <row r="394" spans="1:10" s="135" customFormat="1" x14ac:dyDescent="0.25">
      <c r="A394" s="129">
        <f t="shared" si="36"/>
        <v>125</v>
      </c>
      <c r="B394" s="130" t="str">
        <f>IF(OR(ISBLANK($E394),$E394="-"),"&lt;cat&gt;",IF(ISBLANK(H394),VLOOKUP($E394,$A$2:$E$265,2,FALSE),H394))</f>
        <v>&lt;cat&gt;</v>
      </c>
      <c r="C394" s="131" t="str">
        <f>IF(OR(ISBLANK($E394),$E394="-"),"&lt;&gt;",VLOOKUP($E394,$A$2:$E$265,3,FALSE))</f>
        <v>&lt;&gt;</v>
      </c>
      <c r="D394" s="131" t="str">
        <f>IF(OR(ISBLANK($E394),$E394="-"),"&lt;club&gt;",VLOOKUP($E394,$A$2:$E$265,4,FALSE))</f>
        <v>&lt;club&gt;</v>
      </c>
      <c r="E394" s="132"/>
      <c r="F394" s="132"/>
      <c r="G394" s="133"/>
      <c r="H394" s="79"/>
      <c r="I394" s="134" t="str">
        <f t="shared" si="38"/>
        <v>&lt;ca</v>
      </c>
      <c r="J394" s="151"/>
    </row>
    <row r="395" spans="1:10" s="135" customFormat="1" x14ac:dyDescent="0.25">
      <c r="A395" s="129">
        <f t="shared" si="36"/>
        <v>126</v>
      </c>
      <c r="B395" s="130" t="str">
        <f>IF(OR(ISBLANK($E395),$E395="-"),"&lt;cat&gt;",IF(ISBLANK(H395),VLOOKUP($E395,$A$2:$E$265,2,FALSE),H395))</f>
        <v>&lt;cat&gt;</v>
      </c>
      <c r="C395" s="131" t="str">
        <f>IF(OR(ISBLANK($E395),$E395="-"),"&lt;&gt;",VLOOKUP($E395,$A$2:$E$265,3,FALSE))</f>
        <v>&lt;&gt;</v>
      </c>
      <c r="D395" s="131" t="str">
        <f>IF(OR(ISBLANK($E395),$E395="-"),"&lt;club&gt;",VLOOKUP($E395,$A$2:$E$265,4,FALSE))</f>
        <v>&lt;club&gt;</v>
      </c>
      <c r="E395" s="132"/>
      <c r="F395" s="132"/>
      <c r="G395" s="133"/>
      <c r="H395" s="79"/>
      <c r="I395" s="134" t="str">
        <f t="shared" si="38"/>
        <v>&lt;ca</v>
      </c>
      <c r="J395" s="151"/>
    </row>
    <row r="396" spans="1:10" s="135" customFormat="1" x14ac:dyDescent="0.25">
      <c r="A396" s="129">
        <f t="shared" si="36"/>
        <v>127</v>
      </c>
      <c r="B396" s="130" t="str">
        <f>IF(OR(ISBLANK($E396),$E396="-"),"&lt;cat&gt;",IF(ISBLANK(H396),VLOOKUP($E396,$A$2:$E$265,2,FALSE),H396))</f>
        <v>&lt;cat&gt;</v>
      </c>
      <c r="C396" s="131" t="str">
        <f>IF(OR(ISBLANK($E396),$E396="-"),"&lt;&gt;",VLOOKUP($E396,$A$2:$E$265,3,FALSE))</f>
        <v>&lt;&gt;</v>
      </c>
      <c r="D396" s="131" t="str">
        <f>IF(OR(ISBLANK($E396),$E396="-"),"&lt;club&gt;",VLOOKUP($E396,$A$2:$E$265,4,FALSE))</f>
        <v>&lt;club&gt;</v>
      </c>
      <c r="E396" s="132"/>
      <c r="F396" s="132"/>
      <c r="G396" s="133"/>
      <c r="H396" s="79"/>
      <c r="I396" s="134" t="str">
        <f t="shared" si="38"/>
        <v>&lt;ca</v>
      </c>
      <c r="J396" s="151"/>
    </row>
    <row r="397" spans="1:10" s="135" customFormat="1" x14ac:dyDescent="0.25">
      <c r="A397" s="129">
        <f t="shared" si="36"/>
        <v>128</v>
      </c>
      <c r="B397" s="130" t="str">
        <f>IF(OR(ISBLANK($E397),$E397="-"),"&lt;cat&gt;",IF(ISBLANK(H397),VLOOKUP($E397,$A$2:$E$265,2,FALSE),H397))</f>
        <v>&lt;cat&gt;</v>
      </c>
      <c r="C397" s="131" t="str">
        <f>IF(OR(ISBLANK($E397),$E397="-"),"&lt;&gt;",VLOOKUP($E397,$A$2:$E$265,3,FALSE))</f>
        <v>&lt;&gt;</v>
      </c>
      <c r="D397" s="131" t="str">
        <f>IF(OR(ISBLANK($E397),$E397="-"),"&lt;club&gt;",VLOOKUP($E397,$A$2:$E$265,4,FALSE))</f>
        <v>&lt;club&gt;</v>
      </c>
      <c r="E397" s="132"/>
      <c r="F397" s="132"/>
      <c r="G397" s="133"/>
      <c r="H397" s="79"/>
      <c r="I397" s="134" t="str">
        <f t="shared" si="38"/>
        <v>&lt;ca</v>
      </c>
      <c r="J397" s="151"/>
    </row>
    <row r="398" spans="1:10" s="135" customFormat="1" x14ac:dyDescent="0.25">
      <c r="A398" s="129">
        <f t="shared" si="36"/>
        <v>129</v>
      </c>
      <c r="B398" s="130" t="str">
        <f>IF(OR(ISBLANK($E398),$E398="-"),"&lt;cat&gt;",IF(ISBLANK(H398),VLOOKUP($E398,$A$2:$E$265,2,FALSE),H398))</f>
        <v>&lt;cat&gt;</v>
      </c>
      <c r="C398" s="131" t="str">
        <f>IF(OR(ISBLANK($E398),$E398="-"),"&lt;&gt;",VLOOKUP($E398,$A$2:$E$265,3,FALSE))</f>
        <v>&lt;&gt;</v>
      </c>
      <c r="D398" s="131" t="str">
        <f>IF(OR(ISBLANK($E398),$E398="-"),"&lt;club&gt;",VLOOKUP($E398,$A$2:$E$265,4,FALSE))</f>
        <v>&lt;club&gt;</v>
      </c>
      <c r="E398" s="132"/>
      <c r="F398" s="132"/>
      <c r="G398" s="133"/>
      <c r="H398" s="79"/>
      <c r="I398" s="134" t="str">
        <f t="shared" si="38"/>
        <v>&lt;ca</v>
      </c>
      <c r="J398" s="151"/>
    </row>
    <row r="399" spans="1:10" s="135" customFormat="1" x14ac:dyDescent="0.25">
      <c r="A399" s="129">
        <f t="shared" si="36"/>
        <v>130</v>
      </c>
      <c r="B399" s="130" t="str">
        <f>IF(OR(ISBLANK($E399),$E399="-"),"&lt;cat&gt;",IF(ISBLANK(H399),VLOOKUP($E399,$A$2:$E$265,2,FALSE),H399))</f>
        <v>&lt;cat&gt;</v>
      </c>
      <c r="C399" s="131" t="str">
        <f>IF(OR(ISBLANK($E399),$E399="-"),"&lt;&gt;",VLOOKUP($E399,$A$2:$E$265,3,FALSE))</f>
        <v>&lt;&gt;</v>
      </c>
      <c r="D399" s="131" t="str">
        <f>IF(OR(ISBLANK($E399),$E399="-"),"&lt;club&gt;",VLOOKUP($E399,$A$2:$E$265,4,FALSE))</f>
        <v>&lt;club&gt;</v>
      </c>
      <c r="E399" s="132"/>
      <c r="F399" s="132"/>
      <c r="G399" s="133"/>
      <c r="H399" s="79"/>
      <c r="I399" s="134" t="str">
        <f t="shared" si="38"/>
        <v>&lt;ca</v>
      </c>
      <c r="J399" s="151"/>
    </row>
    <row r="400" spans="1:10" s="135" customFormat="1" x14ac:dyDescent="0.25">
      <c r="A400" s="129">
        <f t="shared" ref="A400:A429" si="39">A399+1</f>
        <v>131</v>
      </c>
      <c r="B400" s="130" t="str">
        <f>IF(OR(ISBLANK($E400),$E400="-"),"&lt;cat&gt;",IF(ISBLANK(H400),VLOOKUP($E400,$A$2:$E$265,2,FALSE),H400))</f>
        <v>&lt;cat&gt;</v>
      </c>
      <c r="C400" s="131" t="str">
        <f>IF(OR(ISBLANK($E400),$E400="-"),"&lt;&gt;",VLOOKUP($E400,$A$2:$E$265,3,FALSE))</f>
        <v>&lt;&gt;</v>
      </c>
      <c r="D400" s="131" t="str">
        <f>IF(OR(ISBLANK($E400),$E400="-"),"&lt;club&gt;",VLOOKUP($E400,$A$2:$E$265,4,FALSE))</f>
        <v>&lt;club&gt;</v>
      </c>
      <c r="E400" s="132"/>
      <c r="F400" s="132"/>
      <c r="G400" s="133"/>
      <c r="H400" s="79"/>
      <c r="I400" s="134" t="str">
        <f t="shared" si="38"/>
        <v>&lt;ca</v>
      </c>
      <c r="J400" s="151"/>
    </row>
    <row r="401" spans="1:10" s="135" customFormat="1" x14ac:dyDescent="0.25">
      <c r="A401" s="129">
        <f t="shared" si="39"/>
        <v>132</v>
      </c>
      <c r="B401" s="130" t="str">
        <f>IF(OR(ISBLANK($E401),$E401="-"),"&lt;cat&gt;",IF(ISBLANK(H401),VLOOKUP($E401,$A$2:$E$265,2,FALSE),H401))</f>
        <v>&lt;cat&gt;</v>
      </c>
      <c r="C401" s="131" t="str">
        <f>IF(OR(ISBLANK($E401),$E401="-"),"&lt;&gt;",VLOOKUP($E401,$A$2:$E$265,3,FALSE))</f>
        <v>&lt;&gt;</v>
      </c>
      <c r="D401" s="131" t="str">
        <f>IF(OR(ISBLANK($E401),$E401="-"),"&lt;club&gt;",VLOOKUP($E401,$A$2:$E$265,4,FALSE))</f>
        <v>&lt;club&gt;</v>
      </c>
      <c r="E401" s="132"/>
      <c r="F401" s="132"/>
      <c r="G401" s="133"/>
      <c r="H401" s="79"/>
      <c r="I401" s="134" t="str">
        <f t="shared" si="38"/>
        <v>&lt;ca</v>
      </c>
      <c r="J401" s="151"/>
    </row>
    <row r="402" spans="1:10" s="135" customFormat="1" x14ac:dyDescent="0.25">
      <c r="A402" s="129">
        <f t="shared" si="39"/>
        <v>133</v>
      </c>
      <c r="B402" s="130" t="str">
        <f>IF(OR(ISBLANK($E402),$E402="-"),"&lt;cat&gt;",IF(ISBLANK(H402),VLOOKUP($E402,$A$2:$E$265,2,FALSE),H402))</f>
        <v>&lt;cat&gt;</v>
      </c>
      <c r="C402" s="131" t="str">
        <f>IF(OR(ISBLANK($E402),$E402="-"),"&lt;&gt;",VLOOKUP($E402,$A$2:$E$265,3,FALSE))</f>
        <v>&lt;&gt;</v>
      </c>
      <c r="D402" s="131" t="str">
        <f>IF(OR(ISBLANK($E402),$E402="-"),"&lt;club&gt;",VLOOKUP($E402,$A$2:$E$265,4,FALSE))</f>
        <v>&lt;club&gt;</v>
      </c>
      <c r="E402" s="132"/>
      <c r="F402" s="132"/>
      <c r="G402" s="133"/>
      <c r="H402" s="79"/>
      <c r="I402" s="134" t="str">
        <f t="shared" si="38"/>
        <v>&lt;ca</v>
      </c>
      <c r="J402" s="151"/>
    </row>
    <row r="403" spans="1:10" s="135" customFormat="1" x14ac:dyDescent="0.25">
      <c r="A403" s="129">
        <f t="shared" si="39"/>
        <v>134</v>
      </c>
      <c r="B403" s="130" t="str">
        <f>IF(OR(ISBLANK($E403),$E403="-"),"&lt;cat&gt;",IF(ISBLANK(H403),VLOOKUP($E403,$A$2:$E$265,2,FALSE),H403))</f>
        <v>&lt;cat&gt;</v>
      </c>
      <c r="C403" s="131" t="str">
        <f>IF(OR(ISBLANK($E403),$E403="-"),"&lt;&gt;",VLOOKUP($E403,$A$2:$E$265,3,FALSE))</f>
        <v>&lt;&gt;</v>
      </c>
      <c r="D403" s="131" t="str">
        <f>IF(OR(ISBLANK($E403),$E403="-"),"&lt;club&gt;",VLOOKUP($E403,$A$2:$E$265,4,FALSE))</f>
        <v>&lt;club&gt;</v>
      </c>
      <c r="E403" s="132"/>
      <c r="F403" s="132"/>
      <c r="G403" s="133"/>
      <c r="H403" s="79"/>
      <c r="I403" s="134" t="str">
        <f t="shared" si="38"/>
        <v>&lt;ca</v>
      </c>
      <c r="J403" s="151"/>
    </row>
    <row r="404" spans="1:10" s="135" customFormat="1" x14ac:dyDescent="0.25">
      <c r="A404" s="129">
        <f t="shared" si="39"/>
        <v>135</v>
      </c>
      <c r="B404" s="130" t="str">
        <f>IF(OR(ISBLANK($E404),$E404="-"),"&lt;cat&gt;",IF(ISBLANK(H404),VLOOKUP($E404,$A$2:$E$265,2,FALSE),H404))</f>
        <v>&lt;cat&gt;</v>
      </c>
      <c r="C404" s="131" t="str">
        <f>IF(OR(ISBLANK($E404),$E404="-"),"&lt;&gt;",VLOOKUP($E404,$A$2:$E$265,3,FALSE))</f>
        <v>&lt;&gt;</v>
      </c>
      <c r="D404" s="131" t="str">
        <f>IF(OR(ISBLANK($E404),$E404="-"),"&lt;club&gt;",VLOOKUP($E404,$A$2:$E$265,4,FALSE))</f>
        <v>&lt;club&gt;</v>
      </c>
      <c r="E404" s="132"/>
      <c r="F404" s="132"/>
      <c r="G404" s="133"/>
      <c r="H404" s="79"/>
      <c r="I404" s="134" t="str">
        <f t="shared" si="38"/>
        <v>&lt;ca</v>
      </c>
      <c r="J404" s="151"/>
    </row>
    <row r="405" spans="1:10" s="135" customFormat="1" x14ac:dyDescent="0.25">
      <c r="A405" s="129">
        <f t="shared" si="39"/>
        <v>136</v>
      </c>
      <c r="B405" s="130" t="str">
        <f>IF(OR(ISBLANK($E405),$E405="-"),"&lt;cat&gt;",IF(ISBLANK(H405),VLOOKUP($E405,$A$2:$E$265,2,FALSE),H405))</f>
        <v>&lt;cat&gt;</v>
      </c>
      <c r="C405" s="131" t="str">
        <f>IF(OR(ISBLANK($E405),$E405="-"),"&lt;&gt;",VLOOKUP($E405,$A$2:$E$265,3,FALSE))</f>
        <v>&lt;&gt;</v>
      </c>
      <c r="D405" s="131" t="str">
        <f>IF(OR(ISBLANK($E405),$E405="-"),"&lt;club&gt;",VLOOKUP($E405,$A$2:$E$265,4,FALSE))</f>
        <v>&lt;club&gt;</v>
      </c>
      <c r="E405" s="132"/>
      <c r="F405" s="132"/>
      <c r="G405" s="133"/>
      <c r="H405" s="79"/>
      <c r="I405" s="134" t="str">
        <f t="shared" si="38"/>
        <v>&lt;ca</v>
      </c>
      <c r="J405" s="151"/>
    </row>
    <row r="406" spans="1:10" s="135" customFormat="1" x14ac:dyDescent="0.25">
      <c r="A406" s="129">
        <f t="shared" si="39"/>
        <v>137</v>
      </c>
      <c r="B406" s="130" t="str">
        <f>IF(OR(ISBLANK($E406),$E406="-"),"&lt;cat&gt;",IF(ISBLANK(H406),VLOOKUP($E406,$A$2:$E$265,2,FALSE),H406))</f>
        <v>&lt;cat&gt;</v>
      </c>
      <c r="C406" s="131" t="str">
        <f>IF(OR(ISBLANK($E406),$E406="-"),"&lt;&gt;",VLOOKUP($E406,$A$2:$E$265,3,FALSE))</f>
        <v>&lt;&gt;</v>
      </c>
      <c r="D406" s="131" t="str">
        <f>IF(OR(ISBLANK($E406),$E406="-"),"&lt;club&gt;",VLOOKUP($E406,$A$2:$E$265,4,FALSE))</f>
        <v>&lt;club&gt;</v>
      </c>
      <c r="E406" s="132"/>
      <c r="F406" s="132"/>
      <c r="G406" s="133"/>
      <c r="H406" s="79"/>
      <c r="I406" s="134" t="str">
        <f t="shared" si="38"/>
        <v>&lt;ca</v>
      </c>
      <c r="J406" s="151"/>
    </row>
    <row r="407" spans="1:10" s="135" customFormat="1" x14ac:dyDescent="0.25">
      <c r="A407" s="129">
        <f t="shared" si="39"/>
        <v>138</v>
      </c>
      <c r="B407" s="130" t="str">
        <f>IF(OR(ISBLANK($E407),$E407="-"),"&lt;cat&gt;",IF(ISBLANK(H407),VLOOKUP($E407,$A$2:$E$265,2,FALSE),H407))</f>
        <v>&lt;cat&gt;</v>
      </c>
      <c r="C407" s="131" t="str">
        <f>IF(OR(ISBLANK($E407),$E407="-"),"&lt;&gt;",VLOOKUP($E407,$A$2:$E$265,3,FALSE))</f>
        <v>&lt;&gt;</v>
      </c>
      <c r="D407" s="131" t="str">
        <f>IF(OR(ISBLANK($E407),$E407="-"),"&lt;club&gt;",VLOOKUP($E407,$A$2:$E$265,4,FALSE))</f>
        <v>&lt;club&gt;</v>
      </c>
      <c r="E407" s="132"/>
      <c r="F407" s="132"/>
      <c r="G407" s="133"/>
      <c r="H407" s="79"/>
      <c r="I407" s="134" t="str">
        <f t="shared" si="38"/>
        <v>&lt;ca</v>
      </c>
      <c r="J407" s="151"/>
    </row>
    <row r="408" spans="1:10" s="135" customFormat="1" x14ac:dyDescent="0.25">
      <c r="A408" s="129">
        <f t="shared" si="39"/>
        <v>139</v>
      </c>
      <c r="B408" s="130" t="str">
        <f>IF(OR(ISBLANK($E408),$E408="-"),"&lt;cat&gt;",IF(ISBLANK(H408),VLOOKUP($E408,$A$2:$E$265,2,FALSE),H408))</f>
        <v>&lt;cat&gt;</v>
      </c>
      <c r="C408" s="131" t="str">
        <f>IF(OR(ISBLANK($E408),$E408="-"),"&lt;&gt;",VLOOKUP($E408,$A$2:$E$265,3,FALSE))</f>
        <v>&lt;&gt;</v>
      </c>
      <c r="D408" s="131" t="str">
        <f>IF(OR(ISBLANK($E408),$E408="-"),"&lt;club&gt;",VLOOKUP($E408,$A$2:$E$265,4,FALSE))</f>
        <v>&lt;club&gt;</v>
      </c>
      <c r="E408" s="132"/>
      <c r="F408" s="132"/>
      <c r="G408" s="133"/>
      <c r="H408" s="79"/>
      <c r="I408" s="134" t="str">
        <f t="shared" si="38"/>
        <v>&lt;ca</v>
      </c>
      <c r="J408" s="151"/>
    </row>
    <row r="409" spans="1:10" s="135" customFormat="1" x14ac:dyDescent="0.25">
      <c r="A409" s="129">
        <f t="shared" si="39"/>
        <v>140</v>
      </c>
      <c r="B409" s="130" t="str">
        <f>IF(OR(ISBLANK($E409),$E409="-"),"&lt;cat&gt;",IF(ISBLANK(H409),VLOOKUP($E409,$A$2:$E$265,2,FALSE),H409))</f>
        <v>&lt;cat&gt;</v>
      </c>
      <c r="C409" s="131" t="str">
        <f>IF(OR(ISBLANK($E409),$E409="-"),"&lt;&gt;",VLOOKUP($E409,$A$2:$E$265,3,FALSE))</f>
        <v>&lt;&gt;</v>
      </c>
      <c r="D409" s="131" t="str">
        <f>IF(OR(ISBLANK($E409),$E409="-"),"&lt;club&gt;",VLOOKUP($E409,$A$2:$E$265,4,FALSE))</f>
        <v>&lt;club&gt;</v>
      </c>
      <c r="E409" s="132"/>
      <c r="F409" s="132"/>
      <c r="G409" s="133"/>
      <c r="H409" s="79"/>
      <c r="I409" s="134" t="str">
        <f t="shared" si="38"/>
        <v>&lt;ca</v>
      </c>
      <c r="J409" s="151"/>
    </row>
    <row r="410" spans="1:10" s="135" customFormat="1" x14ac:dyDescent="0.25">
      <c r="A410" s="129">
        <f t="shared" si="39"/>
        <v>141</v>
      </c>
      <c r="B410" s="130" t="str">
        <f>IF(OR(ISBLANK($E410),$E410="-"),"&lt;cat&gt;",IF(ISBLANK(H410),VLOOKUP($E410,$A$2:$E$265,2,FALSE),H410))</f>
        <v>&lt;cat&gt;</v>
      </c>
      <c r="C410" s="131" t="str">
        <f>IF(OR(ISBLANK($E410),$E410="-"),"&lt;&gt;",VLOOKUP($E410,$A$2:$E$265,3,FALSE))</f>
        <v>&lt;&gt;</v>
      </c>
      <c r="D410" s="131" t="str">
        <f>IF(OR(ISBLANK($E410),$E410="-"),"&lt;club&gt;",VLOOKUP($E410,$A$2:$E$265,4,FALSE))</f>
        <v>&lt;club&gt;</v>
      </c>
      <c r="E410" s="132"/>
      <c r="F410" s="132"/>
      <c r="G410" s="133"/>
      <c r="H410" s="79"/>
      <c r="I410" s="134" t="str">
        <f t="shared" si="38"/>
        <v>&lt;ca</v>
      </c>
      <c r="J410" s="151"/>
    </row>
    <row r="411" spans="1:10" s="135" customFormat="1" x14ac:dyDescent="0.25">
      <c r="A411" s="129">
        <f t="shared" si="39"/>
        <v>142</v>
      </c>
      <c r="B411" s="130" t="str">
        <f>IF(OR(ISBLANK($E411),$E411="-"),"&lt;cat&gt;",IF(ISBLANK(H411),VLOOKUP($E411,$A$2:$E$265,2,FALSE),H411))</f>
        <v>&lt;cat&gt;</v>
      </c>
      <c r="C411" s="131" t="str">
        <f>IF(OR(ISBLANK($E411),$E411="-"),"&lt;&gt;",VLOOKUP($E411,$A$2:$E$265,3,FALSE))</f>
        <v>&lt;&gt;</v>
      </c>
      <c r="D411" s="131" t="str">
        <f>IF(OR(ISBLANK($E411),$E411="-"),"&lt;club&gt;",VLOOKUP($E411,$A$2:$E$265,4,FALSE))</f>
        <v>&lt;club&gt;</v>
      </c>
      <c r="E411" s="132"/>
      <c r="F411" s="132"/>
      <c r="G411" s="133"/>
      <c r="H411" s="79"/>
      <c r="I411" s="134" t="str">
        <f t="shared" si="38"/>
        <v>&lt;ca</v>
      </c>
      <c r="J411" s="151"/>
    </row>
    <row r="412" spans="1:10" s="135" customFormat="1" x14ac:dyDescent="0.25">
      <c r="A412" s="129">
        <f t="shared" si="39"/>
        <v>143</v>
      </c>
      <c r="B412" s="130" t="str">
        <f>IF(OR(ISBLANK($E412),$E412="-"),"&lt;cat&gt;",IF(ISBLANK(H412),VLOOKUP($E412,$A$2:$E$265,2,FALSE),H412))</f>
        <v>&lt;cat&gt;</v>
      </c>
      <c r="C412" s="131" t="str">
        <f>IF(OR(ISBLANK($E412),$E412="-"),"&lt;&gt;",VLOOKUP($E412,$A$2:$E$265,3,FALSE))</f>
        <v>&lt;&gt;</v>
      </c>
      <c r="D412" s="131" t="str">
        <f>IF(OR(ISBLANK($E412),$E412="-"),"&lt;club&gt;",VLOOKUP($E412,$A$2:$E$265,4,FALSE))</f>
        <v>&lt;club&gt;</v>
      </c>
      <c r="E412" s="132"/>
      <c r="F412" s="132"/>
      <c r="G412" s="133"/>
      <c r="H412" s="79"/>
      <c r="I412" s="134" t="str">
        <f t="shared" si="38"/>
        <v>&lt;ca</v>
      </c>
      <c r="J412" s="151"/>
    </row>
    <row r="413" spans="1:10" s="135" customFormat="1" x14ac:dyDescent="0.25">
      <c r="A413" s="129">
        <f t="shared" si="39"/>
        <v>144</v>
      </c>
      <c r="B413" s="130" t="str">
        <f>IF(OR(ISBLANK($E413),$E413="-"),"&lt;cat&gt;",IF(ISBLANK(H413),VLOOKUP($E413,$A$2:$E$265,2,FALSE),H413))</f>
        <v>&lt;cat&gt;</v>
      </c>
      <c r="C413" s="131" t="str">
        <f>IF(OR(ISBLANK($E413),$E413="-"),"&lt;&gt;",VLOOKUP($E413,$A$2:$E$265,3,FALSE))</f>
        <v>&lt;&gt;</v>
      </c>
      <c r="D413" s="131" t="str">
        <f>IF(OR(ISBLANK($E413),$E413="-"),"&lt;club&gt;",VLOOKUP($E413,$A$2:$E$265,4,FALSE))</f>
        <v>&lt;club&gt;</v>
      </c>
      <c r="E413" s="132"/>
      <c r="F413" s="132"/>
      <c r="G413" s="133"/>
      <c r="H413" s="79"/>
      <c r="I413" s="134" t="str">
        <f t="shared" si="38"/>
        <v>&lt;ca</v>
      </c>
      <c r="J413" s="151"/>
    </row>
    <row r="414" spans="1:10" s="135" customFormat="1" x14ac:dyDescent="0.25">
      <c r="A414" s="129">
        <f t="shared" si="39"/>
        <v>145</v>
      </c>
      <c r="B414" s="130" t="str">
        <f>IF(OR(ISBLANK($E414),$E414="-"),"&lt;cat&gt;",IF(ISBLANK(H414),VLOOKUP($E414,$A$2:$E$265,2,FALSE),H414))</f>
        <v>&lt;cat&gt;</v>
      </c>
      <c r="C414" s="131" t="str">
        <f>IF(OR(ISBLANK($E414),$E414="-"),"&lt;&gt;",VLOOKUP($E414,$A$2:$E$265,3,FALSE))</f>
        <v>&lt;&gt;</v>
      </c>
      <c r="D414" s="131" t="str">
        <f>IF(OR(ISBLANK($E414),$E414="-"),"&lt;club&gt;",VLOOKUP($E414,$A$2:$E$265,4,FALSE))</f>
        <v>&lt;club&gt;</v>
      </c>
      <c r="E414" s="132"/>
      <c r="F414" s="132"/>
      <c r="G414" s="133"/>
      <c r="H414" s="79"/>
      <c r="I414" s="134" t="str">
        <f t="shared" si="38"/>
        <v>&lt;ca</v>
      </c>
      <c r="J414" s="151"/>
    </row>
    <row r="415" spans="1:10" s="135" customFormat="1" x14ac:dyDescent="0.25">
      <c r="A415" s="129">
        <f t="shared" si="39"/>
        <v>146</v>
      </c>
      <c r="B415" s="130" t="str">
        <f>IF(OR(ISBLANK($E415),$E415="-"),"&lt;cat&gt;",IF(ISBLANK(H415),VLOOKUP($E415,$A$2:$E$265,2,FALSE),H415))</f>
        <v>&lt;cat&gt;</v>
      </c>
      <c r="C415" s="131" t="str">
        <f>IF(OR(ISBLANK($E415),$E415="-"),"&lt;&gt;",VLOOKUP($E415,$A$2:$E$265,3,FALSE))</f>
        <v>&lt;&gt;</v>
      </c>
      <c r="D415" s="131" t="str">
        <f>IF(OR(ISBLANK($E415),$E415="-"),"&lt;club&gt;",VLOOKUP($E415,$A$2:$E$265,4,FALSE))</f>
        <v>&lt;club&gt;</v>
      </c>
      <c r="E415" s="132"/>
      <c r="F415" s="132"/>
      <c r="G415" s="133"/>
      <c r="H415" s="79"/>
      <c r="I415" s="134" t="str">
        <f t="shared" si="38"/>
        <v>&lt;ca</v>
      </c>
      <c r="J415" s="151"/>
    </row>
    <row r="416" spans="1:10" s="135" customFormat="1" x14ac:dyDescent="0.25">
      <c r="A416" s="129">
        <f t="shared" si="39"/>
        <v>147</v>
      </c>
      <c r="B416" s="130" t="str">
        <f>IF(OR(ISBLANK($E416),$E416="-"),"&lt;cat&gt;",IF(ISBLANK(H416),VLOOKUP($E416,$A$2:$E$265,2,FALSE),H416))</f>
        <v>&lt;cat&gt;</v>
      </c>
      <c r="C416" s="131" t="str">
        <f>IF(OR(ISBLANK($E416),$E416="-"),"&lt;&gt;",VLOOKUP($E416,$A$2:$E$265,3,FALSE))</f>
        <v>&lt;&gt;</v>
      </c>
      <c r="D416" s="131" t="str">
        <f>IF(OR(ISBLANK($E416),$E416="-"),"&lt;club&gt;",VLOOKUP($E416,$A$2:$E$265,4,FALSE))</f>
        <v>&lt;club&gt;</v>
      </c>
      <c r="E416" s="132"/>
      <c r="F416" s="132"/>
      <c r="G416" s="133"/>
      <c r="H416" s="79"/>
      <c r="I416" s="134" t="str">
        <f t="shared" si="38"/>
        <v>&lt;ca</v>
      </c>
      <c r="J416" s="151"/>
    </row>
    <row r="417" spans="1:10" s="135" customFormat="1" x14ac:dyDescent="0.25">
      <c r="A417" s="129">
        <f t="shared" si="39"/>
        <v>148</v>
      </c>
      <c r="B417" s="130" t="str">
        <f>IF(OR(ISBLANK($E417),$E417="-"),"&lt;cat&gt;",IF(ISBLANK(H417),VLOOKUP($E417,$A$2:$E$265,2,FALSE),H417))</f>
        <v>&lt;cat&gt;</v>
      </c>
      <c r="C417" s="131" t="str">
        <f>IF(OR(ISBLANK($E417),$E417="-"),"&lt;&gt;",VLOOKUP($E417,$A$2:$E$265,3,FALSE))</f>
        <v>&lt;&gt;</v>
      </c>
      <c r="D417" s="131" t="str">
        <f>IF(OR(ISBLANK($E417),$E417="-"),"&lt;club&gt;",VLOOKUP($E417,$A$2:$E$265,4,FALSE))</f>
        <v>&lt;club&gt;</v>
      </c>
      <c r="E417" s="132"/>
      <c r="F417" s="132"/>
      <c r="G417" s="133"/>
      <c r="H417" s="79"/>
      <c r="I417" s="134" t="str">
        <f t="shared" si="38"/>
        <v>&lt;ca</v>
      </c>
      <c r="J417" s="151"/>
    </row>
    <row r="418" spans="1:10" s="135" customFormat="1" x14ac:dyDescent="0.25">
      <c r="A418" s="129">
        <f t="shared" si="39"/>
        <v>149</v>
      </c>
      <c r="B418" s="130" t="str">
        <f>IF(OR(ISBLANK($E418),$E418="-"),"&lt;cat&gt;",IF(ISBLANK(H418),VLOOKUP($E418,$A$2:$E$265,2,FALSE),H418))</f>
        <v>&lt;cat&gt;</v>
      </c>
      <c r="C418" s="131" t="str">
        <f>IF(OR(ISBLANK($E418),$E418="-"),"&lt;&gt;",VLOOKUP($E418,$A$2:$E$265,3,FALSE))</f>
        <v>&lt;&gt;</v>
      </c>
      <c r="D418" s="131" t="str">
        <f>IF(OR(ISBLANK($E418),$E418="-"),"&lt;club&gt;",VLOOKUP($E418,$A$2:$E$265,4,FALSE))</f>
        <v>&lt;club&gt;</v>
      </c>
      <c r="E418" s="132"/>
      <c r="F418" s="132"/>
      <c r="G418" s="133"/>
      <c r="H418" s="79"/>
      <c r="I418" s="134" t="str">
        <f t="shared" si="38"/>
        <v>&lt;ca</v>
      </c>
      <c r="J418" s="151"/>
    </row>
    <row r="419" spans="1:10" s="135" customFormat="1" x14ac:dyDescent="0.25">
      <c r="A419" s="129">
        <f t="shared" si="39"/>
        <v>150</v>
      </c>
      <c r="B419" s="130" t="str">
        <f>IF(OR(ISBLANK($E419),$E419="-"),"&lt;cat&gt;",IF(ISBLANK(H419),VLOOKUP($E419,$A$2:$E$265,2,FALSE),H419))</f>
        <v>&lt;cat&gt;</v>
      </c>
      <c r="C419" s="131" t="str">
        <f>IF(OR(ISBLANK($E419),$E419="-"),"&lt;&gt;",VLOOKUP($E419,$A$2:$E$265,3,FALSE))</f>
        <v>&lt;&gt;</v>
      </c>
      <c r="D419" s="131" t="str">
        <f>IF(OR(ISBLANK($E419),$E419="-"),"&lt;club&gt;",VLOOKUP($E419,$A$2:$E$265,4,FALSE))</f>
        <v>&lt;club&gt;</v>
      </c>
      <c r="E419" s="132"/>
      <c r="F419" s="132"/>
      <c r="G419" s="133"/>
      <c r="H419" s="79"/>
      <c r="I419" s="134" t="str">
        <f t="shared" si="38"/>
        <v>&lt;ca</v>
      </c>
      <c r="J419" s="151"/>
    </row>
    <row r="420" spans="1:10" s="135" customFormat="1" x14ac:dyDescent="0.25">
      <c r="A420" s="129">
        <f t="shared" si="39"/>
        <v>151</v>
      </c>
      <c r="B420" s="130" t="str">
        <f>IF(OR(ISBLANK($E420),$E420="-"),"&lt;cat&gt;",IF(ISBLANK(H420),VLOOKUP($E420,$A$2:$E$265,2,FALSE),H420))</f>
        <v>&lt;cat&gt;</v>
      </c>
      <c r="C420" s="131" t="str">
        <f>IF(OR(ISBLANK($E420),$E420="-"),"&lt;&gt;",VLOOKUP($E420,$A$2:$E$265,3,FALSE))</f>
        <v>&lt;&gt;</v>
      </c>
      <c r="D420" s="131" t="str">
        <f>IF(OR(ISBLANK($E420),$E420="-"),"&lt;club&gt;",VLOOKUP($E420,$A$2:$E$265,4,FALSE))</f>
        <v>&lt;club&gt;</v>
      </c>
      <c r="E420" s="132"/>
      <c r="F420" s="132"/>
      <c r="G420" s="133"/>
      <c r="H420" s="79"/>
      <c r="I420" s="134" t="str">
        <f t="shared" si="38"/>
        <v>&lt;ca</v>
      </c>
      <c r="J420" s="151"/>
    </row>
    <row r="421" spans="1:10" s="135" customFormat="1" x14ac:dyDescent="0.25">
      <c r="A421" s="129">
        <f t="shared" si="39"/>
        <v>152</v>
      </c>
      <c r="B421" s="130" t="str">
        <f>IF(OR(ISBLANK($E421),$E421="-"),"&lt;cat&gt;",IF(ISBLANK(H421),VLOOKUP($E421,$A$2:$E$265,2,FALSE),H421))</f>
        <v>&lt;cat&gt;</v>
      </c>
      <c r="C421" s="131" t="str">
        <f>IF(OR(ISBLANK($E421),$E421="-"),"&lt;&gt;",VLOOKUP($E421,$A$2:$E$265,3,FALSE))</f>
        <v>&lt;&gt;</v>
      </c>
      <c r="D421" s="131" t="str">
        <f>IF(OR(ISBLANK($E421),$E421="-"),"&lt;club&gt;",VLOOKUP($E421,$A$2:$E$265,4,FALSE))</f>
        <v>&lt;club&gt;</v>
      </c>
      <c r="E421" s="132"/>
      <c r="F421" s="132"/>
      <c r="G421" s="133"/>
      <c r="H421" s="79"/>
      <c r="I421" s="134" t="str">
        <f t="shared" si="38"/>
        <v>&lt;ca</v>
      </c>
      <c r="J421" s="151"/>
    </row>
    <row r="422" spans="1:10" s="135" customFormat="1" x14ac:dyDescent="0.25">
      <c r="A422" s="129">
        <f t="shared" si="39"/>
        <v>153</v>
      </c>
      <c r="B422" s="130" t="str">
        <f>IF(OR(ISBLANK($E422),$E422="-"),"&lt;cat&gt;",IF(ISBLANK(H422),VLOOKUP($E422,$A$2:$E$265,2,FALSE),H422))</f>
        <v>&lt;cat&gt;</v>
      </c>
      <c r="C422" s="131" t="str">
        <f>IF(OR(ISBLANK($E422),$E422="-"),"&lt;&gt;",VLOOKUP($E422,$A$2:$E$265,3,FALSE))</f>
        <v>&lt;&gt;</v>
      </c>
      <c r="D422" s="131" t="str">
        <f>IF(OR(ISBLANK($E422),$E422="-"),"&lt;club&gt;",VLOOKUP($E422,$A$2:$E$265,4,FALSE))</f>
        <v>&lt;club&gt;</v>
      </c>
      <c r="E422" s="132"/>
      <c r="F422" s="132"/>
      <c r="G422" s="133"/>
      <c r="H422" s="79"/>
      <c r="I422" s="134" t="str">
        <f t="shared" ref="I422:I429" si="40">LEFT(B422,3)</f>
        <v>&lt;ca</v>
      </c>
      <c r="J422" s="151"/>
    </row>
    <row r="423" spans="1:10" s="135" customFormat="1" x14ac:dyDescent="0.25">
      <c r="A423" s="129">
        <f t="shared" si="39"/>
        <v>154</v>
      </c>
      <c r="B423" s="130" t="str">
        <f>IF(OR(ISBLANK($E423),$E423="-"),"&lt;cat&gt;",IF(ISBLANK(H423),VLOOKUP($E423,$A$2:$E$265,2,FALSE),H423))</f>
        <v>&lt;cat&gt;</v>
      </c>
      <c r="C423" s="131" t="str">
        <f>IF(OR(ISBLANK($E423),$E423="-"),"&lt;&gt;",VLOOKUP($E423,$A$2:$E$265,3,FALSE))</f>
        <v>&lt;&gt;</v>
      </c>
      <c r="D423" s="131" t="str">
        <f>IF(OR(ISBLANK($E423),$E423="-"),"&lt;club&gt;",VLOOKUP($E423,$A$2:$E$265,4,FALSE))</f>
        <v>&lt;club&gt;</v>
      </c>
      <c r="E423" s="132"/>
      <c r="F423" s="132"/>
      <c r="G423" s="133"/>
      <c r="H423" s="79"/>
      <c r="I423" s="134" t="str">
        <f t="shared" si="40"/>
        <v>&lt;ca</v>
      </c>
      <c r="J423" s="151"/>
    </row>
    <row r="424" spans="1:10" s="135" customFormat="1" x14ac:dyDescent="0.25">
      <c r="A424" s="129">
        <f t="shared" si="39"/>
        <v>155</v>
      </c>
      <c r="B424" s="130" t="str">
        <f>IF(OR(ISBLANK($E424),$E424="-"),"&lt;cat&gt;",IF(ISBLANK(H424),VLOOKUP($E424,$A$2:$E$265,2,FALSE),H424))</f>
        <v>&lt;cat&gt;</v>
      </c>
      <c r="C424" s="131" t="str">
        <f>IF(OR(ISBLANK($E424),$E424="-"),"&lt;&gt;",VLOOKUP($E424,$A$2:$E$265,3,FALSE))</f>
        <v>&lt;&gt;</v>
      </c>
      <c r="D424" s="131" t="str">
        <f>IF(OR(ISBLANK($E424),$E424="-"),"&lt;club&gt;",VLOOKUP($E424,$A$2:$E$265,4,FALSE))</f>
        <v>&lt;club&gt;</v>
      </c>
      <c r="E424" s="132"/>
      <c r="F424" s="132"/>
      <c r="G424" s="133"/>
      <c r="H424" s="79"/>
      <c r="I424" s="134" t="str">
        <f t="shared" si="40"/>
        <v>&lt;ca</v>
      </c>
      <c r="J424" s="151"/>
    </row>
    <row r="425" spans="1:10" s="135" customFormat="1" x14ac:dyDescent="0.25">
      <c r="A425" s="129">
        <f t="shared" si="39"/>
        <v>156</v>
      </c>
      <c r="B425" s="130" t="str">
        <f>IF(OR(ISBLANK($E425),$E425="-"),"&lt;cat&gt;",IF(ISBLANK(H425),VLOOKUP($E425,$A$2:$E$265,2,FALSE),H425))</f>
        <v>&lt;cat&gt;</v>
      </c>
      <c r="C425" s="131" t="str">
        <f>IF(OR(ISBLANK($E425),$E425="-"),"&lt;&gt;",VLOOKUP($E425,$A$2:$E$265,3,FALSE))</f>
        <v>&lt;&gt;</v>
      </c>
      <c r="D425" s="131" t="str">
        <f>IF(OR(ISBLANK($E425),$E425="-"),"&lt;club&gt;",VLOOKUP($E425,$A$2:$E$265,4,FALSE))</f>
        <v>&lt;club&gt;</v>
      </c>
      <c r="E425" s="132"/>
      <c r="F425" s="132"/>
      <c r="G425" s="133"/>
      <c r="H425" s="79"/>
      <c r="I425" s="134" t="str">
        <f t="shared" si="40"/>
        <v>&lt;ca</v>
      </c>
      <c r="J425" s="151"/>
    </row>
    <row r="426" spans="1:10" s="135" customFormat="1" x14ac:dyDescent="0.25">
      <c r="A426" s="129">
        <f t="shared" si="39"/>
        <v>157</v>
      </c>
      <c r="B426" s="130" t="str">
        <f>IF(OR(ISBLANK($E426),$E426="-"),"&lt;cat&gt;",IF(ISBLANK(H426),VLOOKUP($E426,$A$2:$E$265,2,FALSE),H426))</f>
        <v>&lt;cat&gt;</v>
      </c>
      <c r="C426" s="131" t="str">
        <f>IF(OR(ISBLANK($E426),$E426="-"),"&lt;&gt;",VLOOKUP($E426,$A$2:$E$265,3,FALSE))</f>
        <v>&lt;&gt;</v>
      </c>
      <c r="D426" s="131" t="str">
        <f>IF(OR(ISBLANK($E426),$E426="-"),"&lt;club&gt;",VLOOKUP($E426,$A$2:$E$265,4,FALSE))</f>
        <v>&lt;club&gt;</v>
      </c>
      <c r="E426" s="132"/>
      <c r="F426" s="132"/>
      <c r="G426" s="133"/>
      <c r="H426" s="79"/>
      <c r="I426" s="134" t="str">
        <f t="shared" si="40"/>
        <v>&lt;ca</v>
      </c>
      <c r="J426" s="151"/>
    </row>
    <row r="427" spans="1:10" s="135" customFormat="1" x14ac:dyDescent="0.25">
      <c r="A427" s="129">
        <f t="shared" si="39"/>
        <v>158</v>
      </c>
      <c r="B427" s="130" t="str">
        <f>IF(OR(ISBLANK($E427),$E427="-"),"&lt;cat&gt;",IF(ISBLANK(H427),VLOOKUP($E427,$A$2:$E$265,2,FALSE),H427))</f>
        <v>&lt;cat&gt;</v>
      </c>
      <c r="C427" s="131" t="str">
        <f>IF(OR(ISBLANK($E427),$E427="-"),"&lt;&gt;",VLOOKUP($E427,$A$2:$E$265,3,FALSE))</f>
        <v>&lt;&gt;</v>
      </c>
      <c r="D427" s="131" t="str">
        <f>IF(OR(ISBLANK($E427),$E427="-"),"&lt;club&gt;",VLOOKUP($E427,$A$2:$E$265,4,FALSE))</f>
        <v>&lt;club&gt;</v>
      </c>
      <c r="E427" s="132"/>
      <c r="F427" s="132"/>
      <c r="G427" s="133"/>
      <c r="H427" s="79"/>
      <c r="I427" s="134" t="str">
        <f t="shared" si="40"/>
        <v>&lt;ca</v>
      </c>
      <c r="J427" s="151"/>
    </row>
    <row r="428" spans="1:10" s="135" customFormat="1" x14ac:dyDescent="0.25">
      <c r="A428" s="129">
        <f t="shared" si="39"/>
        <v>159</v>
      </c>
      <c r="B428" s="130" t="str">
        <f>IF(OR(ISBLANK($E428),$E428="-"),"&lt;cat&gt;",IF(ISBLANK(H428),VLOOKUP($E428,$A$2:$E$265,2,FALSE),H428))</f>
        <v>&lt;cat&gt;</v>
      </c>
      <c r="C428" s="131" t="str">
        <f>IF(OR(ISBLANK($E428),$E428="-"),"&lt;&gt;",VLOOKUP($E428,$A$2:$E$265,3,FALSE))</f>
        <v>&lt;&gt;</v>
      </c>
      <c r="D428" s="131" t="str">
        <f>IF(OR(ISBLANK($E428),$E428="-"),"&lt;club&gt;",VLOOKUP($E428,$A$2:$E$265,4,FALSE))</f>
        <v>&lt;club&gt;</v>
      </c>
      <c r="E428" s="132"/>
      <c r="F428" s="132"/>
      <c r="G428" s="133"/>
      <c r="H428" s="79"/>
      <c r="I428" s="134" t="str">
        <f t="shared" si="40"/>
        <v>&lt;ca</v>
      </c>
      <c r="J428" s="151"/>
    </row>
    <row r="429" spans="1:10" s="135" customFormat="1" x14ac:dyDescent="0.25">
      <c r="A429" s="129">
        <f t="shared" si="39"/>
        <v>160</v>
      </c>
      <c r="B429" s="130" t="str">
        <f>IF(OR(ISBLANK($E429),$E429="-"),"&lt;cat&gt;",IF(ISBLANK(H429),VLOOKUP($E429,$A$2:$E$265,2,FALSE),H429))</f>
        <v>&lt;cat&gt;</v>
      </c>
      <c r="C429" s="131" t="str">
        <f>IF(OR(ISBLANK($E429),$E429="-"),"&lt;&gt;",VLOOKUP($E429,$A$2:$E$265,3,FALSE))</f>
        <v>&lt;&gt;</v>
      </c>
      <c r="D429" s="131" t="str">
        <f>IF(OR(ISBLANK($E429),$E429="-"),"&lt;club&gt;",VLOOKUP($E429,$A$2:$E$265,4,FALSE))</f>
        <v>&lt;club&gt;</v>
      </c>
      <c r="E429" s="132"/>
      <c r="F429" s="132"/>
      <c r="G429" s="133"/>
      <c r="H429" s="79"/>
      <c r="I429" s="134" t="str">
        <f t="shared" si="40"/>
        <v>&lt;ca</v>
      </c>
      <c r="J429" s="151"/>
    </row>
  </sheetData>
  <sheetProtection algorithmName="SHA-512" hashValue="vlpAzg2Ijucr22e4l4WyD67DRFGHsL/ZLgvk0saQcSdCvVFIxrDd/zZ6p+o9ZgGjGWc487MkOlmoFhdPyV9bKA==" saltValue="DNgZP2ID2b9egUJYty8PzQ==" spinCount="100000" sheet="1" selectLockedCells="1"/>
  <sortState xmlns:xlrd2="http://schemas.microsoft.com/office/spreadsheetml/2017/richdata2" ref="F2:F66">
    <sortCondition ref="F2:F66"/>
  </sortState>
  <mergeCells count="2">
    <mergeCell ref="A267:B267"/>
    <mergeCell ref="D267:E267"/>
  </mergeCells>
  <conditionalFormatting sqref="G270:G357">
    <cfRule type="expression" dxfId="42" priority="50">
      <formula>($B270="Withdrawn")</formula>
    </cfRule>
  </conditionalFormatting>
  <conditionalFormatting sqref="A270:D357">
    <cfRule type="expression" dxfId="41" priority="48">
      <formula>ISBLANK($E270)</formula>
    </cfRule>
  </conditionalFormatting>
  <conditionalFormatting sqref="A270:H357">
    <cfRule type="expression" dxfId="40" priority="47">
      <formula>$B270="-"</formula>
    </cfRule>
  </conditionalFormatting>
  <conditionalFormatting sqref="B270:B357">
    <cfRule type="expression" dxfId="39" priority="45">
      <formula>$B270=$H270</formula>
    </cfRule>
  </conditionalFormatting>
  <conditionalFormatting sqref="B2:H15 B179:H203 B43:H76 B238:H257 B218:H230 B34:H41 B21:H32 B94:H115 B139:H151 B205:H216 B259:H265 B17:H19 B117:H136 B78:H92 B232:H236 B153:H177">
    <cfRule type="expression" dxfId="38" priority="36">
      <formula>$C2="M"</formula>
    </cfRule>
  </conditionalFormatting>
  <conditionalFormatting sqref="B178:H178">
    <cfRule type="expression" dxfId="37" priority="30">
      <formula>$C178="M"</formula>
    </cfRule>
  </conditionalFormatting>
  <conditionalFormatting sqref="B42:H42">
    <cfRule type="expression" dxfId="36" priority="21">
      <formula>$C42="M"</formula>
    </cfRule>
  </conditionalFormatting>
  <conditionalFormatting sqref="G358:G429">
    <cfRule type="expression" dxfId="35" priority="20">
      <formula>($B358="Withdrawn")</formula>
    </cfRule>
  </conditionalFormatting>
  <conditionalFormatting sqref="A358:D429">
    <cfRule type="expression" dxfId="34" priority="19">
      <formula>ISBLANK($E358)</formula>
    </cfRule>
  </conditionalFormatting>
  <conditionalFormatting sqref="A358:H429">
    <cfRule type="expression" dxfId="33" priority="18">
      <formula>$B358="-"</formula>
    </cfRule>
  </conditionalFormatting>
  <conditionalFormatting sqref="B358:B429">
    <cfRule type="expression" dxfId="32" priority="17">
      <formula>$B358=$H358</formula>
    </cfRule>
  </conditionalFormatting>
  <conditionalFormatting sqref="B237:H237">
    <cfRule type="expression" dxfId="31" priority="15">
      <formula>$C237="M"</formula>
    </cfRule>
  </conditionalFormatting>
  <conditionalFormatting sqref="B217:H217">
    <cfRule type="expression" dxfId="30" priority="14">
      <formula>$C217="M"</formula>
    </cfRule>
  </conditionalFormatting>
  <conditionalFormatting sqref="B33:H33">
    <cfRule type="expression" dxfId="29" priority="13">
      <formula>$C33="M"</formula>
    </cfRule>
  </conditionalFormatting>
  <conditionalFormatting sqref="B20:H20">
    <cfRule type="expression" dxfId="28" priority="12">
      <formula>$C20="M"</formula>
    </cfRule>
  </conditionalFormatting>
  <conditionalFormatting sqref="B93:H93">
    <cfRule type="expression" dxfId="27" priority="11">
      <formula>$C93="M"</formula>
    </cfRule>
  </conditionalFormatting>
  <conditionalFormatting sqref="B137:H137">
    <cfRule type="expression" dxfId="26" priority="10">
      <formula>$C137="M"</formula>
    </cfRule>
  </conditionalFormatting>
  <conditionalFormatting sqref="B138:H138">
    <cfRule type="expression" dxfId="25" priority="9">
      <formula>$C138="M"</formula>
    </cfRule>
  </conditionalFormatting>
  <conditionalFormatting sqref="B204:H204">
    <cfRule type="expression" dxfId="24" priority="8">
      <formula>$C204="M"</formula>
    </cfRule>
  </conditionalFormatting>
  <conditionalFormatting sqref="B258:H258">
    <cfRule type="expression" dxfId="23" priority="7">
      <formula>$C258="M"</formula>
    </cfRule>
  </conditionalFormatting>
  <conditionalFormatting sqref="B77:H77">
    <cfRule type="expression" dxfId="22" priority="6">
      <formula>$C77="M"</formula>
    </cfRule>
  </conditionalFormatting>
  <conditionalFormatting sqref="B16:H16">
    <cfRule type="expression" dxfId="21" priority="5">
      <formula>$C16="M"</formula>
    </cfRule>
  </conditionalFormatting>
  <conditionalFormatting sqref="B116:H116">
    <cfRule type="expression" dxfId="20" priority="4">
      <formula>$C116="M"</formula>
    </cfRule>
  </conditionalFormatting>
  <conditionalFormatting sqref="B231:H231">
    <cfRule type="expression" dxfId="19" priority="2">
      <formula>$C231="M"</formula>
    </cfRule>
  </conditionalFormatting>
  <conditionalFormatting sqref="B152:H152">
    <cfRule type="expression" dxfId="0" priority="1">
      <formula>$C152="M"</formula>
    </cfRule>
  </conditionalFormatting>
  <dataValidations count="4">
    <dataValidation type="list" allowBlank="1" showInputMessage="1" showErrorMessage="1" sqref="G270:G429" xr:uid="{00000000-0002-0000-0000-000000000000}">
      <formula1>#REF!</formula1>
    </dataValidation>
    <dataValidation type="list" allowBlank="1" showInputMessage="1" showErrorMessage="1" sqref="H270:H429" xr:uid="{00000000-0002-0000-0000-000003000000}">
      <formula1>Categorieen</formula1>
    </dataValidation>
    <dataValidation type="list" allowBlank="1" showInputMessage="1" showErrorMessage="1" sqref="F270:F429" xr:uid="{00000000-0002-0000-0000-000001000000}">
      <formula1>$F$2:$F$95</formula1>
    </dataValidation>
    <dataValidation type="list" allowBlank="1" showInputMessage="1" showErrorMessage="1" sqref="E270:E429" xr:uid="{00000000-0002-0000-0000-000002000000}">
      <formula1>$E$2:$E$265</formula1>
    </dataValidation>
  </dataValidations>
  <pageMargins left="0.39370078740157483" right="0.39370078740157483" top="0.6692913385826772" bottom="0.6692913385826772" header="0.31496062992125984" footer="0.31496062992125984"/>
  <pageSetup paperSize="9" scale="88" fitToHeight="0"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Lijsten!$B$77:$B$91</xm:f>
          </x14:formula1>
          <xm:sqref>D267:E267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tabColor rgb="FFFF0000"/>
  </sheetPr>
  <dimension ref="A1:G154"/>
  <sheetViews>
    <sheetView topLeftCell="A20" workbookViewId="0">
      <selection activeCell="F20" sqref="F20"/>
    </sheetView>
  </sheetViews>
  <sheetFormatPr defaultColWidth="8.85546875" defaultRowHeight="15" x14ac:dyDescent="0.25"/>
  <cols>
    <col min="1" max="1" width="10.7109375" style="2" customWidth="1"/>
    <col min="2" max="2" width="29" style="1" bestFit="1" customWidth="1"/>
    <col min="3" max="3" width="53.7109375" style="1" bestFit="1" customWidth="1"/>
    <col min="4" max="7" width="14.7109375" customWidth="1"/>
  </cols>
  <sheetData>
    <row r="1" spans="1:3" x14ac:dyDescent="0.25">
      <c r="A1" s="6" t="s">
        <v>11</v>
      </c>
      <c r="B1" s="5" t="s">
        <v>44</v>
      </c>
      <c r="C1" s="5" t="s">
        <v>330</v>
      </c>
    </row>
    <row r="2" spans="1:3" x14ac:dyDescent="0.25">
      <c r="A2" s="24">
        <v>24</v>
      </c>
      <c r="B2" s="4" t="s">
        <v>47</v>
      </c>
      <c r="C2" s="1" t="s">
        <v>48</v>
      </c>
    </row>
    <row r="3" spans="1:3" x14ac:dyDescent="0.25">
      <c r="A3" s="24"/>
      <c r="B3" s="4" t="s">
        <v>331</v>
      </c>
      <c r="C3" s="1" t="s">
        <v>333</v>
      </c>
    </row>
    <row r="4" spans="1:3" x14ac:dyDescent="0.25">
      <c r="A4" s="24">
        <v>37</v>
      </c>
      <c r="B4" s="4" t="s">
        <v>42</v>
      </c>
      <c r="C4" s="1" t="s">
        <v>43</v>
      </c>
    </row>
    <row r="5" spans="1:3" x14ac:dyDescent="0.25">
      <c r="A5" s="24">
        <v>31</v>
      </c>
      <c r="B5" s="4" t="s">
        <v>16</v>
      </c>
      <c r="C5" s="1" t="s">
        <v>15</v>
      </c>
    </row>
    <row r="6" spans="1:3" x14ac:dyDescent="0.25">
      <c r="A6" s="24">
        <v>5</v>
      </c>
      <c r="B6" s="4" t="s">
        <v>18</v>
      </c>
      <c r="C6" s="1" t="s">
        <v>332</v>
      </c>
    </row>
    <row r="7" spans="1:3" x14ac:dyDescent="0.25">
      <c r="A7" s="24">
        <v>2</v>
      </c>
      <c r="B7" s="4" t="s">
        <v>5</v>
      </c>
      <c r="C7" s="1" t="s">
        <v>14</v>
      </c>
    </row>
    <row r="8" spans="1:3" x14ac:dyDescent="0.25">
      <c r="A8" s="24">
        <v>10</v>
      </c>
      <c r="B8" s="4" t="s">
        <v>3</v>
      </c>
      <c r="C8" s="1" t="s">
        <v>19</v>
      </c>
    </row>
    <row r="9" spans="1:3" x14ac:dyDescent="0.25">
      <c r="A9" s="24">
        <v>17</v>
      </c>
      <c r="B9" s="4" t="s">
        <v>49</v>
      </c>
      <c r="C9" s="1" t="s">
        <v>22</v>
      </c>
    </row>
    <row r="10" spans="1:3" x14ac:dyDescent="0.25">
      <c r="A10" s="24">
        <v>29</v>
      </c>
      <c r="B10" s="4" t="s">
        <v>4</v>
      </c>
      <c r="C10" s="1" t="s">
        <v>25</v>
      </c>
    </row>
    <row r="11" spans="1:3" x14ac:dyDescent="0.25">
      <c r="A11" s="24">
        <v>11</v>
      </c>
      <c r="B11" s="4" t="s">
        <v>7</v>
      </c>
      <c r="C11" s="1" t="s">
        <v>20</v>
      </c>
    </row>
    <row r="12" spans="1:3" x14ac:dyDescent="0.25">
      <c r="A12" s="24">
        <v>26</v>
      </c>
      <c r="B12" s="4" t="s">
        <v>6</v>
      </c>
      <c r="C12" s="1" t="s">
        <v>24</v>
      </c>
    </row>
    <row r="13" spans="1:3" x14ac:dyDescent="0.25">
      <c r="A13" s="24">
        <v>38</v>
      </c>
      <c r="B13" s="4" t="s">
        <v>45</v>
      </c>
      <c r="C13" s="1" t="s">
        <v>46</v>
      </c>
    </row>
    <row r="14" spans="1:3" x14ac:dyDescent="0.25">
      <c r="A14" s="24">
        <v>34</v>
      </c>
      <c r="B14" s="4" t="s">
        <v>31</v>
      </c>
      <c r="C14" s="1" t="s">
        <v>32</v>
      </c>
    </row>
    <row r="15" spans="1:3" x14ac:dyDescent="0.25">
      <c r="A15" s="24">
        <v>27</v>
      </c>
      <c r="B15" s="4" t="s">
        <v>2</v>
      </c>
      <c r="C15" s="1" t="s">
        <v>13</v>
      </c>
    </row>
    <row r="16" spans="1:3" x14ac:dyDescent="0.25">
      <c r="A16" s="24">
        <v>32</v>
      </c>
      <c r="B16" s="4" t="s">
        <v>28</v>
      </c>
      <c r="C16" s="1" t="s">
        <v>27</v>
      </c>
    </row>
    <row r="17" spans="1:7" x14ac:dyDescent="0.25">
      <c r="A17" s="24">
        <v>30</v>
      </c>
      <c r="B17" s="4" t="s">
        <v>9</v>
      </c>
      <c r="C17" s="1" t="s">
        <v>26</v>
      </c>
    </row>
    <row r="18" spans="1:7" x14ac:dyDescent="0.25">
      <c r="A18" s="24">
        <v>21</v>
      </c>
      <c r="B18" s="4" t="s">
        <v>8</v>
      </c>
      <c r="C18" s="1" t="s">
        <v>21</v>
      </c>
    </row>
    <row r="19" spans="1:7" x14ac:dyDescent="0.25">
      <c r="A19" s="24">
        <v>33</v>
      </c>
      <c r="B19" s="4" t="s">
        <v>17</v>
      </c>
      <c r="C19" s="1" t="s">
        <v>23</v>
      </c>
      <c r="D19" s="32"/>
    </row>
    <row r="20" spans="1:7" x14ac:dyDescent="0.25">
      <c r="A20" s="24">
        <v>1</v>
      </c>
      <c r="B20" s="4" t="s">
        <v>54</v>
      </c>
      <c r="C20" s="1" t="s">
        <v>12</v>
      </c>
    </row>
    <row r="21" spans="1:7" x14ac:dyDescent="0.25">
      <c r="A21" s="24">
        <v>36</v>
      </c>
      <c r="B21" s="4" t="s">
        <v>34</v>
      </c>
      <c r="C21" s="1" t="s">
        <v>33</v>
      </c>
    </row>
    <row r="24" spans="1:7" x14ac:dyDescent="0.25">
      <c r="A24" s="1"/>
      <c r="B24" s="3" t="s">
        <v>0</v>
      </c>
      <c r="C24" s="43" t="s">
        <v>35</v>
      </c>
      <c r="D24" s="42" t="s">
        <v>58</v>
      </c>
      <c r="E24" s="42" t="s">
        <v>57</v>
      </c>
      <c r="F24" s="42" t="s">
        <v>36</v>
      </c>
      <c r="G24" s="42" t="s">
        <v>59</v>
      </c>
    </row>
    <row r="25" spans="1:7" x14ac:dyDescent="0.25">
      <c r="A25" s="1"/>
      <c r="B25" s="4" t="s">
        <v>40</v>
      </c>
      <c r="C25" s="40"/>
      <c r="D25" s="41"/>
      <c r="E25" s="41"/>
      <c r="F25" s="41"/>
      <c r="G25" s="45">
        <v>1</v>
      </c>
    </row>
    <row r="26" spans="1:7" x14ac:dyDescent="0.25">
      <c r="A26" s="1"/>
      <c r="B26" s="4" t="s">
        <v>222</v>
      </c>
      <c r="C26" s="40">
        <v>2.7777777777777779E-3</v>
      </c>
      <c r="D26" s="41"/>
      <c r="E26" s="41">
        <v>1.3888888888888889E-3</v>
      </c>
      <c r="F26" s="41">
        <v>1.2152777777777778E-3</v>
      </c>
      <c r="G26" s="45">
        <v>8</v>
      </c>
    </row>
    <row r="27" spans="1:7" x14ac:dyDescent="0.25">
      <c r="A27" s="1"/>
      <c r="B27" s="4" t="s">
        <v>220</v>
      </c>
      <c r="C27" s="40">
        <v>2.7777777777777779E-3</v>
      </c>
      <c r="D27" s="41"/>
      <c r="E27" s="41">
        <v>1.3888888888888889E-3</v>
      </c>
      <c r="F27" s="41">
        <v>1.2152777777777778E-3</v>
      </c>
      <c r="G27" s="45">
        <v>8</v>
      </c>
    </row>
    <row r="28" spans="1:7" x14ac:dyDescent="0.25">
      <c r="A28" s="1"/>
      <c r="B28" s="4" t="s">
        <v>317</v>
      </c>
      <c r="C28" s="40">
        <v>2.7777777777777779E-3</v>
      </c>
      <c r="D28" s="41"/>
      <c r="E28" s="41">
        <v>1.736111111111111E-3</v>
      </c>
      <c r="F28" s="41">
        <v>1.2152777777777778E-3</v>
      </c>
      <c r="G28" s="45">
        <v>8</v>
      </c>
    </row>
    <row r="29" spans="1:7" x14ac:dyDescent="0.25">
      <c r="A29" s="1"/>
      <c r="B29" s="4" t="s">
        <v>323</v>
      </c>
      <c r="C29" s="40">
        <v>2.7777777777777779E-3</v>
      </c>
      <c r="D29" s="41"/>
      <c r="E29" s="41">
        <v>1.736111111111111E-3</v>
      </c>
      <c r="F29" s="41">
        <v>1.2152777777777778E-3</v>
      </c>
      <c r="G29" s="45">
        <v>8</v>
      </c>
    </row>
    <row r="30" spans="1:7" x14ac:dyDescent="0.25">
      <c r="A30" s="1"/>
      <c r="B30" s="4" t="s">
        <v>320</v>
      </c>
      <c r="C30" s="93">
        <v>2.7777777777777779E-3</v>
      </c>
      <c r="D30" s="41"/>
      <c r="E30" s="41">
        <v>1.736111111111111E-3</v>
      </c>
      <c r="F30" s="41">
        <v>1.3310185185185185E-3</v>
      </c>
      <c r="G30" s="45">
        <v>8</v>
      </c>
    </row>
    <row r="31" spans="1:7" x14ac:dyDescent="0.25">
      <c r="A31" s="1"/>
      <c r="B31" s="4" t="s">
        <v>316</v>
      </c>
      <c r="C31" s="93">
        <v>2.7777777777777779E-3</v>
      </c>
      <c r="D31" s="41"/>
      <c r="E31" s="41">
        <v>1.736111111111111E-3</v>
      </c>
      <c r="F31" s="41">
        <v>1.3310185185185185E-3</v>
      </c>
      <c r="G31" s="45">
        <v>8</v>
      </c>
    </row>
    <row r="32" spans="1:7" x14ac:dyDescent="0.25">
      <c r="A32" s="1"/>
      <c r="B32" s="4" t="s">
        <v>326</v>
      </c>
      <c r="C32" s="93">
        <v>2.7777777777777779E-3</v>
      </c>
      <c r="D32" s="41"/>
      <c r="E32" s="41">
        <v>1.736111111111111E-3</v>
      </c>
      <c r="F32" s="41">
        <v>1.3310185185185185E-3</v>
      </c>
      <c r="G32" s="45">
        <v>8</v>
      </c>
    </row>
    <row r="33" spans="1:7" x14ac:dyDescent="0.25">
      <c r="A33" s="1"/>
      <c r="B33" s="4" t="s">
        <v>311</v>
      </c>
      <c r="C33" s="93">
        <v>2.7777777777777779E-3</v>
      </c>
      <c r="D33" s="41"/>
      <c r="E33" s="41">
        <v>1.736111111111111E-3</v>
      </c>
      <c r="F33" s="41">
        <v>1.3310185185185185E-3</v>
      </c>
      <c r="G33" s="45">
        <v>8</v>
      </c>
    </row>
    <row r="34" spans="1:7" x14ac:dyDescent="0.25">
      <c r="A34" s="1"/>
      <c r="B34" s="4" t="s">
        <v>321</v>
      </c>
      <c r="C34" s="93">
        <v>3.472222222222222E-3</v>
      </c>
      <c r="D34" s="41"/>
      <c r="E34" s="41">
        <v>2.0833333333333333E-3</v>
      </c>
      <c r="F34" s="41">
        <v>1.3310185185185185E-3</v>
      </c>
      <c r="G34" s="45">
        <v>8</v>
      </c>
    </row>
    <row r="35" spans="1:7" x14ac:dyDescent="0.25">
      <c r="A35" s="1"/>
      <c r="B35" s="4" t="s">
        <v>310</v>
      </c>
      <c r="C35" s="93">
        <v>3.472222222222222E-3</v>
      </c>
      <c r="D35" s="41"/>
      <c r="E35" s="41">
        <v>2.0833333333333333E-3</v>
      </c>
      <c r="F35" s="41">
        <v>1.3310185185185185E-3</v>
      </c>
      <c r="G35" s="45">
        <v>8</v>
      </c>
    </row>
    <row r="36" spans="1:7" x14ac:dyDescent="0.25">
      <c r="A36" s="1"/>
      <c r="B36" s="4" t="s">
        <v>420</v>
      </c>
      <c r="C36" s="93">
        <v>3.472222222222222E-3</v>
      </c>
      <c r="D36" s="41"/>
      <c r="E36" s="41">
        <v>2.0833333333333333E-3</v>
      </c>
      <c r="F36" s="41">
        <v>1.3310185185185185E-3</v>
      </c>
      <c r="G36" s="45">
        <v>8</v>
      </c>
    </row>
    <row r="37" spans="1:7" x14ac:dyDescent="0.25">
      <c r="A37" s="1"/>
      <c r="B37" s="4" t="s">
        <v>421</v>
      </c>
      <c r="C37" s="93">
        <v>3.472222222222222E-3</v>
      </c>
      <c r="D37" s="41"/>
      <c r="E37" s="41">
        <v>2.0833333333333333E-3</v>
      </c>
      <c r="F37" s="41">
        <v>1.3310185185185185E-3</v>
      </c>
      <c r="G37" s="45">
        <v>8</v>
      </c>
    </row>
    <row r="38" spans="1:7" x14ac:dyDescent="0.25">
      <c r="A38" s="1"/>
      <c r="B38" s="4" t="s">
        <v>319</v>
      </c>
      <c r="C38" s="93">
        <v>3.472222222222222E-3</v>
      </c>
      <c r="D38" s="41"/>
      <c r="E38" s="41">
        <v>2.0833333333333333E-3</v>
      </c>
      <c r="F38" s="41">
        <v>1.3310185185185185E-3</v>
      </c>
      <c r="G38" s="45">
        <v>8</v>
      </c>
    </row>
    <row r="39" spans="1:7" x14ac:dyDescent="0.25">
      <c r="A39" s="1"/>
      <c r="B39" s="4" t="s">
        <v>313</v>
      </c>
      <c r="C39" s="93">
        <v>3.472222222222222E-3</v>
      </c>
      <c r="D39" s="41"/>
      <c r="E39" s="41">
        <v>2.0833333333333333E-3</v>
      </c>
      <c r="F39" s="41">
        <v>1.3310185185185185E-3</v>
      </c>
      <c r="G39" s="45">
        <v>8</v>
      </c>
    </row>
    <row r="40" spans="1:7" x14ac:dyDescent="0.25">
      <c r="A40" s="1"/>
      <c r="B40" s="4" t="s">
        <v>327</v>
      </c>
      <c r="C40" s="93">
        <v>3.472222222222222E-3</v>
      </c>
      <c r="D40" s="41">
        <v>1.6203703703703703E-3</v>
      </c>
      <c r="E40" s="41">
        <v>2.0833333333333333E-3</v>
      </c>
      <c r="F40" s="41">
        <v>1.3888888888888889E-3</v>
      </c>
      <c r="G40" s="45">
        <v>8</v>
      </c>
    </row>
    <row r="41" spans="1:7" x14ac:dyDescent="0.25">
      <c r="A41" s="1"/>
      <c r="B41" s="4" t="s">
        <v>314</v>
      </c>
      <c r="C41" s="93">
        <v>3.472222222222222E-3</v>
      </c>
      <c r="D41" s="41">
        <v>1.6203703703703703E-3</v>
      </c>
      <c r="E41" s="41">
        <v>2.0833333333333333E-3</v>
      </c>
      <c r="F41" s="41">
        <v>1.3888888888888889E-3</v>
      </c>
      <c r="G41" s="45">
        <v>8</v>
      </c>
    </row>
    <row r="42" spans="1:7" x14ac:dyDescent="0.25">
      <c r="A42" s="1"/>
      <c r="B42" s="4" t="s">
        <v>318</v>
      </c>
      <c r="C42" s="93">
        <v>3.472222222222222E-3</v>
      </c>
      <c r="D42" s="41"/>
      <c r="E42" s="41">
        <v>2.0833333333333333E-3</v>
      </c>
      <c r="F42" s="41">
        <v>1.3888888888888889E-3</v>
      </c>
      <c r="G42" s="45">
        <v>8</v>
      </c>
    </row>
    <row r="43" spans="1:7" x14ac:dyDescent="0.25">
      <c r="A43" s="1"/>
      <c r="B43" s="4" t="s">
        <v>315</v>
      </c>
      <c r="C43" s="93">
        <v>3.472222222222222E-3</v>
      </c>
      <c r="D43" s="41"/>
      <c r="E43" s="41">
        <v>2.0833333333333333E-3</v>
      </c>
      <c r="F43" s="41">
        <v>1.3888888888888889E-3</v>
      </c>
      <c r="G43" s="45">
        <v>8</v>
      </c>
    </row>
    <row r="44" spans="1:7" x14ac:dyDescent="0.25">
      <c r="A44" s="1"/>
      <c r="B44" s="4" t="s">
        <v>322</v>
      </c>
      <c r="C44" s="40">
        <v>4.1666666666666666E-3</v>
      </c>
      <c r="D44" s="41">
        <v>1.8518518518518517E-3</v>
      </c>
      <c r="E44" s="41">
        <v>2.4305555555555556E-3</v>
      </c>
      <c r="F44" s="41">
        <v>1.4467592592592594E-3</v>
      </c>
      <c r="G44" s="45">
        <v>6</v>
      </c>
    </row>
    <row r="45" spans="1:7" x14ac:dyDescent="0.25">
      <c r="A45" s="1"/>
      <c r="B45" s="4" t="s">
        <v>312</v>
      </c>
      <c r="C45" s="40">
        <v>4.1666666666666666E-3</v>
      </c>
      <c r="D45" s="41">
        <v>1.8518518518518517E-3</v>
      </c>
      <c r="E45" s="41">
        <v>2.4305555555555556E-3</v>
      </c>
      <c r="F45" s="41">
        <v>1.4467592592592594E-3</v>
      </c>
      <c r="G45" s="45">
        <v>6</v>
      </c>
    </row>
    <row r="46" spans="1:7" x14ac:dyDescent="0.25">
      <c r="A46" s="1"/>
      <c r="B46" s="4" t="s">
        <v>223</v>
      </c>
      <c r="C46" s="40">
        <v>4.1666666666666666E-3</v>
      </c>
      <c r="D46" s="41"/>
      <c r="E46" s="41">
        <v>2.4305555555555556E-3</v>
      </c>
      <c r="F46" s="41">
        <v>1.4467592592592594E-3</v>
      </c>
      <c r="G46" s="45">
        <v>6</v>
      </c>
    </row>
    <row r="47" spans="1:7" x14ac:dyDescent="0.25">
      <c r="A47" s="1"/>
      <c r="B47" s="4" t="s">
        <v>221</v>
      </c>
      <c r="C47" s="40">
        <v>4.1666666666666666E-3</v>
      </c>
      <c r="D47" s="41"/>
      <c r="E47" s="41">
        <v>2.4305555555555556E-3</v>
      </c>
      <c r="F47" s="41">
        <v>1.4467592592592594E-3</v>
      </c>
      <c r="G47" s="45">
        <v>6</v>
      </c>
    </row>
    <row r="48" spans="1:7" x14ac:dyDescent="0.25">
      <c r="A48" s="1"/>
      <c r="B48" s="4" t="s">
        <v>433</v>
      </c>
      <c r="C48" s="40">
        <v>4.1666666666666666E-3</v>
      </c>
      <c r="D48" s="41"/>
      <c r="E48" s="41">
        <v>2.4305555555555556E-3</v>
      </c>
      <c r="F48" s="41">
        <v>1.4467592592592594E-3</v>
      </c>
      <c r="G48" s="45">
        <v>6</v>
      </c>
    </row>
    <row r="49" spans="1:7" x14ac:dyDescent="0.25">
      <c r="A49" s="1"/>
      <c r="B49" s="4" t="s">
        <v>434</v>
      </c>
      <c r="C49" s="40">
        <v>4.1666666666666666E-3</v>
      </c>
      <c r="D49" s="41"/>
      <c r="E49" s="41">
        <v>2.4305555555555556E-3</v>
      </c>
      <c r="F49" s="41">
        <v>1.4467592592592594E-3</v>
      </c>
      <c r="G49" s="45">
        <v>6</v>
      </c>
    </row>
    <row r="50" spans="1:7" x14ac:dyDescent="0.25">
      <c r="A50" s="1"/>
      <c r="B50" s="4" t="s">
        <v>328</v>
      </c>
      <c r="C50" s="40">
        <v>4.1666666666666666E-3</v>
      </c>
      <c r="D50" s="41">
        <v>1.8518518518518517E-3</v>
      </c>
      <c r="E50" s="41">
        <v>2.7777777777777779E-3</v>
      </c>
      <c r="F50" s="41">
        <v>1.4467592592592594E-3</v>
      </c>
      <c r="G50" s="45">
        <v>6</v>
      </c>
    </row>
    <row r="51" spans="1:7" x14ac:dyDescent="0.25">
      <c r="A51" s="1"/>
      <c r="B51" s="4" t="s">
        <v>325</v>
      </c>
      <c r="C51" s="40">
        <v>4.1666666666666666E-3</v>
      </c>
      <c r="D51" s="41">
        <v>1.8518518518518517E-3</v>
      </c>
      <c r="E51" s="41">
        <v>2.7777777777777779E-3</v>
      </c>
      <c r="F51" s="41">
        <v>1.4467592592592594E-3</v>
      </c>
      <c r="G51" s="45">
        <v>6</v>
      </c>
    </row>
    <row r="52" spans="1:7" x14ac:dyDescent="0.25">
      <c r="A52" s="1"/>
      <c r="B52" s="4" t="s">
        <v>329</v>
      </c>
      <c r="C52" s="40">
        <v>4.1666666666666666E-3</v>
      </c>
      <c r="D52" s="41"/>
      <c r="E52" s="41">
        <v>2.7777777777777779E-3</v>
      </c>
      <c r="F52" s="41">
        <v>1.4467592592592594E-3</v>
      </c>
      <c r="G52" s="45">
        <v>6</v>
      </c>
    </row>
    <row r="53" spans="1:7" x14ac:dyDescent="0.25">
      <c r="A53" s="1"/>
      <c r="B53" s="4" t="s">
        <v>324</v>
      </c>
      <c r="C53" s="40">
        <v>4.1666666666666666E-3</v>
      </c>
      <c r="D53" s="41"/>
      <c r="E53" s="41">
        <v>2.7777777777777779E-3</v>
      </c>
      <c r="F53" s="41">
        <v>1.4467592592592594E-3</v>
      </c>
      <c r="G53" s="45">
        <v>6</v>
      </c>
    </row>
    <row r="54" spans="1:7" x14ac:dyDescent="0.25">
      <c r="A54" s="1"/>
      <c r="B54" s="4" t="s">
        <v>435</v>
      </c>
      <c r="C54" s="40">
        <v>4.1666666666666666E-3</v>
      </c>
      <c r="D54" s="41"/>
      <c r="E54" s="41">
        <v>2.7777777777777779E-3</v>
      </c>
      <c r="F54" s="41">
        <v>1.4467592592592594E-3</v>
      </c>
      <c r="G54" s="45">
        <v>6</v>
      </c>
    </row>
    <row r="55" spans="1:7" x14ac:dyDescent="0.25">
      <c r="A55" s="1"/>
      <c r="B55" s="4" t="s">
        <v>436</v>
      </c>
      <c r="C55" s="40">
        <v>4.1666666666666666E-3</v>
      </c>
      <c r="D55" s="41"/>
      <c r="E55" s="41">
        <v>2.7777777777777779E-3</v>
      </c>
      <c r="F55" s="41">
        <v>1.4467592592592594E-3</v>
      </c>
      <c r="G55" s="45">
        <v>6</v>
      </c>
    </row>
    <row r="56" spans="1:7" x14ac:dyDescent="0.25">
      <c r="A56" s="1"/>
      <c r="B56" s="46" t="s">
        <v>61</v>
      </c>
      <c r="C56" s="40"/>
      <c r="D56" s="41"/>
      <c r="E56" s="41"/>
      <c r="F56" s="41"/>
      <c r="G56" s="45">
        <v>1</v>
      </c>
    </row>
    <row r="57" spans="1:7" x14ac:dyDescent="0.25">
      <c r="A57" s="1"/>
      <c r="B57" s="46" t="s">
        <v>393</v>
      </c>
      <c r="C57" s="40">
        <v>2.7777777777777779E-3</v>
      </c>
      <c r="D57" s="41"/>
      <c r="E57" s="41">
        <v>1.1574074074074073E-3</v>
      </c>
      <c r="F57" s="41">
        <v>1.3888888888888889E-3</v>
      </c>
      <c r="G57" s="45">
        <v>6</v>
      </c>
    </row>
    <row r="58" spans="1:7" x14ac:dyDescent="0.25">
      <c r="A58" s="1"/>
      <c r="B58" s="46" t="s">
        <v>394</v>
      </c>
      <c r="C58" s="40">
        <v>2.7777777777777779E-3</v>
      </c>
      <c r="D58" s="41"/>
      <c r="E58" s="41">
        <v>1.3888888888888889E-3</v>
      </c>
      <c r="F58" s="41">
        <v>1.3888888888888889E-3</v>
      </c>
      <c r="G58" s="45">
        <v>6</v>
      </c>
    </row>
    <row r="59" spans="1:7" x14ac:dyDescent="0.25">
      <c r="A59" s="1"/>
      <c r="B59" s="46" t="s">
        <v>395</v>
      </c>
      <c r="C59" s="40">
        <v>2.7777777777777779E-3</v>
      </c>
      <c r="D59" s="41"/>
      <c r="E59" s="41">
        <v>1.8518518518518517E-3</v>
      </c>
      <c r="F59" s="41">
        <v>1.3888888888888889E-3</v>
      </c>
      <c r="G59" s="45">
        <v>6</v>
      </c>
    </row>
    <row r="60" spans="1:7" x14ac:dyDescent="0.25">
      <c r="A60" s="1"/>
      <c r="B60" s="46" t="s">
        <v>396</v>
      </c>
      <c r="C60" s="40">
        <v>2.7777777777777779E-3</v>
      </c>
      <c r="D60" s="41"/>
      <c r="E60" s="41">
        <v>2.0833333333333333E-3</v>
      </c>
      <c r="F60" s="41">
        <v>1.3888888888888889E-3</v>
      </c>
      <c r="G60" s="45">
        <v>6</v>
      </c>
    </row>
    <row r="61" spans="1:7" x14ac:dyDescent="0.25">
      <c r="A61" s="1"/>
      <c r="B61" s="2"/>
    </row>
    <row r="62" spans="1:7" s="1" customFormat="1" x14ac:dyDescent="0.25">
      <c r="B62" s="68"/>
      <c r="C62" s="40"/>
      <c r="D62" s="40"/>
      <c r="E62" s="40"/>
      <c r="F62" s="40"/>
      <c r="G62" s="73"/>
    </row>
    <row r="63" spans="1:7" x14ac:dyDescent="0.25">
      <c r="A63" s="1"/>
      <c r="B63" s="3" t="s">
        <v>39</v>
      </c>
    </row>
    <row r="64" spans="1:7" x14ac:dyDescent="0.25">
      <c r="A64" s="1"/>
      <c r="B64" s="4" t="s">
        <v>39</v>
      </c>
    </row>
    <row r="65" spans="1:3" x14ac:dyDescent="0.25">
      <c r="A65" s="1"/>
      <c r="B65" s="4" t="s">
        <v>40</v>
      </c>
    </row>
    <row r="67" spans="1:3" x14ac:dyDescent="0.25">
      <c r="B67" s="3" t="s">
        <v>60</v>
      </c>
    </row>
    <row r="68" spans="1:3" x14ac:dyDescent="0.25">
      <c r="B68" s="4" t="s">
        <v>58</v>
      </c>
    </row>
    <row r="69" spans="1:3" x14ac:dyDescent="0.25">
      <c r="B69" s="4" t="s">
        <v>57</v>
      </c>
    </row>
    <row r="71" spans="1:3" x14ac:dyDescent="0.25">
      <c r="B71" s="67" t="s">
        <v>219</v>
      </c>
    </row>
    <row r="72" spans="1:3" x14ac:dyDescent="0.25">
      <c r="B72" s="66" t="s">
        <v>297</v>
      </c>
    </row>
    <row r="73" spans="1:3" x14ac:dyDescent="0.25">
      <c r="B73" s="66" t="s">
        <v>294</v>
      </c>
    </row>
    <row r="74" spans="1:3" x14ac:dyDescent="0.25">
      <c r="B74" s="66" t="s">
        <v>302</v>
      </c>
      <c r="C74"/>
    </row>
    <row r="75" spans="1:3" x14ac:dyDescent="0.25">
      <c r="B75" s="49"/>
    </row>
    <row r="76" spans="1:3" x14ac:dyDescent="0.25">
      <c r="B76" s="67" t="s">
        <v>306</v>
      </c>
      <c r="C76" s="49"/>
    </row>
    <row r="77" spans="1:3" x14ac:dyDescent="0.25">
      <c r="B77" s="66" t="s">
        <v>305</v>
      </c>
      <c r="C77" s="58" t="s">
        <v>302</v>
      </c>
    </row>
    <row r="78" spans="1:3" x14ac:dyDescent="0.25">
      <c r="B78" s="66" t="s">
        <v>249</v>
      </c>
      <c r="C78" s="58" t="s">
        <v>302</v>
      </c>
    </row>
    <row r="79" spans="1:3" x14ac:dyDescent="0.25">
      <c r="B79" s="66" t="s">
        <v>384</v>
      </c>
      <c r="C79" s="49" t="s">
        <v>294</v>
      </c>
    </row>
    <row r="80" spans="1:3" x14ac:dyDescent="0.25">
      <c r="B80" s="66" t="s">
        <v>300</v>
      </c>
      <c r="C80" s="49" t="s">
        <v>294</v>
      </c>
    </row>
    <row r="81" spans="2:3" x14ac:dyDescent="0.25">
      <c r="B81" s="66" t="s">
        <v>298</v>
      </c>
      <c r="C81" s="49" t="s">
        <v>297</v>
      </c>
    </row>
    <row r="82" spans="2:3" x14ac:dyDescent="0.25">
      <c r="B82" s="66" t="s">
        <v>295</v>
      </c>
      <c r="C82" s="49" t="s">
        <v>294</v>
      </c>
    </row>
    <row r="83" spans="2:3" x14ac:dyDescent="0.25">
      <c r="B83" s="66" t="s">
        <v>347</v>
      </c>
      <c r="C83" s="49" t="s">
        <v>294</v>
      </c>
    </row>
    <row r="84" spans="2:3" x14ac:dyDescent="0.25">
      <c r="B84" s="66" t="s">
        <v>366</v>
      </c>
      <c r="C84" s="49" t="s">
        <v>297</v>
      </c>
    </row>
    <row r="85" spans="2:3" x14ac:dyDescent="0.25">
      <c r="B85" s="66" t="s">
        <v>367</v>
      </c>
      <c r="C85" s="49" t="s">
        <v>302</v>
      </c>
    </row>
    <row r="86" spans="2:3" x14ac:dyDescent="0.25">
      <c r="B86" s="66" t="s">
        <v>368</v>
      </c>
      <c r="C86" s="49" t="s">
        <v>297</v>
      </c>
    </row>
    <row r="87" spans="2:3" x14ac:dyDescent="0.25">
      <c r="B87" s="66" t="s">
        <v>369</v>
      </c>
      <c r="C87" s="49" t="s">
        <v>294</v>
      </c>
    </row>
    <row r="88" spans="2:3" x14ac:dyDescent="0.25">
      <c r="B88" s="66" t="s">
        <v>370</v>
      </c>
      <c r="C88" s="49" t="s">
        <v>302</v>
      </c>
    </row>
    <row r="89" spans="2:3" x14ac:dyDescent="0.25">
      <c r="B89" s="66" t="s">
        <v>371</v>
      </c>
      <c r="C89" s="49" t="s">
        <v>302</v>
      </c>
    </row>
    <row r="90" spans="2:3" x14ac:dyDescent="0.25">
      <c r="B90" s="66" t="s">
        <v>372</v>
      </c>
      <c r="C90" s="49" t="s">
        <v>294</v>
      </c>
    </row>
    <row r="92" spans="2:3" x14ac:dyDescent="0.25">
      <c r="C92" s="1" t="s">
        <v>419</v>
      </c>
    </row>
    <row r="93" spans="2:3" x14ac:dyDescent="0.25">
      <c r="C93" s="1" t="s">
        <v>243</v>
      </c>
    </row>
    <row r="94" spans="2:3" x14ac:dyDescent="0.25">
      <c r="C94" s="1" t="s">
        <v>233</v>
      </c>
    </row>
    <row r="95" spans="2:3" x14ac:dyDescent="0.25">
      <c r="C95" s="1" t="s">
        <v>437</v>
      </c>
    </row>
    <row r="96" spans="2:3" x14ac:dyDescent="0.25">
      <c r="C96" s="1" t="s">
        <v>304</v>
      </c>
    </row>
    <row r="97" spans="3:3" x14ac:dyDescent="0.25">
      <c r="C97" s="1" t="s">
        <v>303</v>
      </c>
    </row>
    <row r="98" spans="3:3" x14ac:dyDescent="0.25">
      <c r="C98" s="1" t="s">
        <v>301</v>
      </c>
    </row>
    <row r="99" spans="3:3" x14ac:dyDescent="0.25">
      <c r="C99" s="1" t="s">
        <v>299</v>
      </c>
    </row>
    <row r="100" spans="3:3" x14ac:dyDescent="0.25">
      <c r="C100" s="1" t="s">
        <v>296</v>
      </c>
    </row>
    <row r="101" spans="3:3" x14ac:dyDescent="0.25">
      <c r="C101" s="1" t="s">
        <v>238</v>
      </c>
    </row>
    <row r="102" spans="3:3" x14ac:dyDescent="0.25">
      <c r="C102" s="1" t="s">
        <v>293</v>
      </c>
    </row>
    <row r="103" spans="3:3" x14ac:dyDescent="0.25">
      <c r="C103" s="1" t="s">
        <v>292</v>
      </c>
    </row>
    <row r="104" spans="3:3" x14ac:dyDescent="0.25">
      <c r="C104" s="1" t="s">
        <v>226</v>
      </c>
    </row>
    <row r="105" spans="3:3" x14ac:dyDescent="0.25">
      <c r="C105" s="1" t="s">
        <v>291</v>
      </c>
    </row>
    <row r="106" spans="3:3" x14ac:dyDescent="0.25">
      <c r="C106" s="1" t="s">
        <v>290</v>
      </c>
    </row>
    <row r="107" spans="3:3" x14ac:dyDescent="0.25">
      <c r="C107" s="1" t="s">
        <v>244</v>
      </c>
    </row>
    <row r="108" spans="3:3" x14ac:dyDescent="0.25">
      <c r="C108" s="1" t="s">
        <v>289</v>
      </c>
    </row>
    <row r="109" spans="3:3" x14ac:dyDescent="0.25">
      <c r="C109" s="1" t="s">
        <v>288</v>
      </c>
    </row>
    <row r="110" spans="3:3" x14ac:dyDescent="0.25">
      <c r="C110" s="1" t="s">
        <v>287</v>
      </c>
    </row>
    <row r="111" spans="3:3" x14ac:dyDescent="0.25">
      <c r="C111" s="1" t="s">
        <v>225</v>
      </c>
    </row>
    <row r="112" spans="3:3" x14ac:dyDescent="0.25">
      <c r="C112" s="1" t="s">
        <v>121</v>
      </c>
    </row>
    <row r="113" spans="3:3" x14ac:dyDescent="0.25">
      <c r="C113" s="1" t="s">
        <v>286</v>
      </c>
    </row>
    <row r="114" spans="3:3" x14ac:dyDescent="0.25">
      <c r="C114" s="1" t="s">
        <v>373</v>
      </c>
    </row>
    <row r="115" spans="3:3" x14ac:dyDescent="0.25">
      <c r="C115" s="1" t="s">
        <v>246</v>
      </c>
    </row>
    <row r="116" spans="3:3" x14ac:dyDescent="0.25">
      <c r="C116" s="1" t="s">
        <v>227</v>
      </c>
    </row>
    <row r="117" spans="3:3" x14ac:dyDescent="0.25">
      <c r="C117" s="1" t="s">
        <v>285</v>
      </c>
    </row>
    <row r="118" spans="3:3" x14ac:dyDescent="0.25">
      <c r="C118" s="1" t="s">
        <v>236</v>
      </c>
    </row>
    <row r="119" spans="3:3" x14ac:dyDescent="0.25">
      <c r="C119" s="1" t="s">
        <v>230</v>
      </c>
    </row>
    <row r="120" spans="3:3" x14ac:dyDescent="0.25">
      <c r="C120" s="1" t="s">
        <v>284</v>
      </c>
    </row>
    <row r="121" spans="3:3" x14ac:dyDescent="0.25">
      <c r="C121" s="1" t="s">
        <v>283</v>
      </c>
    </row>
    <row r="122" spans="3:3" x14ac:dyDescent="0.25">
      <c r="C122" s="1" t="s">
        <v>282</v>
      </c>
    </row>
    <row r="123" spans="3:3" x14ac:dyDescent="0.25">
      <c r="C123" s="1" t="s">
        <v>406</v>
      </c>
    </row>
    <row r="124" spans="3:3" x14ac:dyDescent="0.25">
      <c r="C124" s="1" t="s">
        <v>231</v>
      </c>
    </row>
    <row r="125" spans="3:3" x14ac:dyDescent="0.25">
      <c r="C125" s="1" t="s">
        <v>240</v>
      </c>
    </row>
    <row r="126" spans="3:3" x14ac:dyDescent="0.25">
      <c r="C126" s="1" t="s">
        <v>281</v>
      </c>
    </row>
    <row r="127" spans="3:3" x14ac:dyDescent="0.25">
      <c r="C127" s="1" t="s">
        <v>280</v>
      </c>
    </row>
    <row r="128" spans="3:3" x14ac:dyDescent="0.25">
      <c r="C128" s="1" t="s">
        <v>279</v>
      </c>
    </row>
    <row r="129" spans="3:3" x14ac:dyDescent="0.25">
      <c r="C129" s="1" t="s">
        <v>278</v>
      </c>
    </row>
    <row r="130" spans="3:3" x14ac:dyDescent="0.25">
      <c r="C130" s="1" t="s">
        <v>277</v>
      </c>
    </row>
    <row r="131" spans="3:3" x14ac:dyDescent="0.25">
      <c r="C131" s="1" t="s">
        <v>271</v>
      </c>
    </row>
    <row r="132" spans="3:3" x14ac:dyDescent="0.25">
      <c r="C132" s="1" t="s">
        <v>276</v>
      </c>
    </row>
    <row r="133" spans="3:3" x14ac:dyDescent="0.25">
      <c r="C133" s="1" t="s">
        <v>275</v>
      </c>
    </row>
    <row r="134" spans="3:3" x14ac:dyDescent="0.25">
      <c r="C134" s="1" t="s">
        <v>241</v>
      </c>
    </row>
    <row r="135" spans="3:3" x14ac:dyDescent="0.25">
      <c r="C135" s="1" t="s">
        <v>418</v>
      </c>
    </row>
    <row r="136" spans="3:3" x14ac:dyDescent="0.25">
      <c r="C136" s="1" t="s">
        <v>274</v>
      </c>
    </row>
    <row r="137" spans="3:3" x14ac:dyDescent="0.25">
      <c r="C137" s="1" t="s">
        <v>232</v>
      </c>
    </row>
    <row r="138" spans="3:3" x14ac:dyDescent="0.25">
      <c r="C138" s="1" t="s">
        <v>273</v>
      </c>
    </row>
    <row r="139" spans="3:3" x14ac:dyDescent="0.25">
      <c r="C139" s="1" t="s">
        <v>272</v>
      </c>
    </row>
    <row r="140" spans="3:3" x14ac:dyDescent="0.25">
      <c r="C140" s="1" t="s">
        <v>271</v>
      </c>
    </row>
    <row r="141" spans="3:3" x14ac:dyDescent="0.25">
      <c r="C141" s="1" t="s">
        <v>270</v>
      </c>
    </row>
    <row r="142" spans="3:3" x14ac:dyDescent="0.25">
      <c r="C142" s="1" t="s">
        <v>269</v>
      </c>
    </row>
    <row r="143" spans="3:3" x14ac:dyDescent="0.25">
      <c r="C143" s="1" t="s">
        <v>268</v>
      </c>
    </row>
    <row r="144" spans="3:3" x14ac:dyDescent="0.25">
      <c r="C144" s="1" t="s">
        <v>242</v>
      </c>
    </row>
    <row r="145" spans="3:3" x14ac:dyDescent="0.25">
      <c r="C145" s="1" t="s">
        <v>267</v>
      </c>
    </row>
    <row r="146" spans="3:3" x14ac:dyDescent="0.25">
      <c r="C146" s="1" t="s">
        <v>266</v>
      </c>
    </row>
    <row r="147" spans="3:3" x14ac:dyDescent="0.25">
      <c r="C147" s="1" t="s">
        <v>224</v>
      </c>
    </row>
    <row r="148" spans="3:3" x14ac:dyDescent="0.25">
      <c r="C148" s="1" t="s">
        <v>265</v>
      </c>
    </row>
    <row r="149" spans="3:3" x14ac:dyDescent="0.25">
      <c r="C149" s="1" t="s">
        <v>245</v>
      </c>
    </row>
    <row r="150" spans="3:3" x14ac:dyDescent="0.25">
      <c r="C150" s="1" t="s">
        <v>264</v>
      </c>
    </row>
    <row r="151" spans="3:3" x14ac:dyDescent="0.25">
      <c r="C151" s="1" t="s">
        <v>263</v>
      </c>
    </row>
    <row r="152" spans="3:3" x14ac:dyDescent="0.25">
      <c r="C152" s="1" t="s">
        <v>229</v>
      </c>
    </row>
    <row r="153" spans="3:3" x14ac:dyDescent="0.25">
      <c r="C153" s="1" t="s">
        <v>262</v>
      </c>
    </row>
    <row r="154" spans="3:3" x14ac:dyDescent="0.25">
      <c r="C154" s="1" t="s">
        <v>261</v>
      </c>
    </row>
  </sheetData>
  <sortState xmlns:xlrd2="http://schemas.microsoft.com/office/spreadsheetml/2017/richdata2" ref="A3:Q21">
    <sortCondition ref="D3:D21"/>
  </sortState>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C24A-748B-4762-9DCC-187519184C0F}">
  <sheetPr>
    <tabColor rgb="FFFFFF00"/>
    <pageSetUpPr fitToPage="1"/>
  </sheetPr>
  <dimension ref="A1:O459"/>
  <sheetViews>
    <sheetView topLeftCell="A410" zoomScale="91" zoomScaleNormal="91" workbookViewId="0">
      <selection activeCell="E419" sqref="E419"/>
    </sheetView>
  </sheetViews>
  <sheetFormatPr defaultColWidth="9.140625" defaultRowHeight="15" x14ac:dyDescent="0.25"/>
  <cols>
    <col min="1" max="1" width="4.7109375" style="52" customWidth="1"/>
    <col min="2" max="2" width="16.7109375" style="49" customWidth="1"/>
    <col min="3" max="3" width="4.7109375" style="51" customWidth="1"/>
    <col min="4" max="4" width="10.7109375" style="51" customWidth="1"/>
    <col min="5" max="5" width="32.7109375" style="49" customWidth="1"/>
    <col min="6" max="6" width="38.28515625" style="49" customWidth="1"/>
    <col min="7" max="7" width="14.7109375" style="49" customWidth="1"/>
    <col min="8" max="8" width="16.7109375" style="50" customWidth="1"/>
    <col min="9" max="9" width="18" style="49" hidden="1" customWidth="1"/>
    <col min="10" max="24" width="9.140625" style="49" customWidth="1"/>
    <col min="25" max="16384" width="9.140625" style="49"/>
  </cols>
  <sheetData>
    <row r="1" spans="1:9" s="58" customFormat="1" x14ac:dyDescent="0.25">
      <c r="A1" s="52" t="s">
        <v>0</v>
      </c>
      <c r="B1" s="58" t="s">
        <v>0</v>
      </c>
      <c r="C1" s="80" t="s">
        <v>248</v>
      </c>
      <c r="D1" s="80" t="s">
        <v>44</v>
      </c>
      <c r="E1" s="58" t="s">
        <v>247</v>
      </c>
      <c r="F1" s="58" t="s">
        <v>10</v>
      </c>
      <c r="G1" s="58" t="s">
        <v>308</v>
      </c>
      <c r="H1" s="59" t="s">
        <v>309</v>
      </c>
      <c r="I1" s="77" t="s">
        <v>307</v>
      </c>
    </row>
    <row r="2" spans="1:9" s="58" customFormat="1" x14ac:dyDescent="0.25">
      <c r="A2" s="62" t="str">
        <f t="shared" ref="A2:A86" si="0">E2</f>
        <v>AAMARA Mohammed</v>
      </c>
      <c r="B2" s="52" t="str">
        <f t="shared" ref="B2:B65" si="1">IF($F$250="B competition",H2,IF($F$250="A competition",G2,I2))</f>
        <v>PRE Boys</v>
      </c>
      <c r="C2" s="81" t="s">
        <v>1</v>
      </c>
      <c r="D2" s="81" t="s">
        <v>45</v>
      </c>
      <c r="E2" s="52" t="s">
        <v>427</v>
      </c>
      <c r="F2" s="52" t="s">
        <v>419</v>
      </c>
      <c r="G2" s="52" t="s">
        <v>40</v>
      </c>
      <c r="H2" s="109" t="s">
        <v>222</v>
      </c>
      <c r="I2" s="77" t="str">
        <f t="shared" ref="I2:I65" si="2">IF(G2&lt;&gt;"-",G2,H2)</f>
        <v>PRE Boys</v>
      </c>
    </row>
    <row r="3" spans="1:9" s="58" customFormat="1" x14ac:dyDescent="0.25">
      <c r="A3" s="62" t="str">
        <f>E3</f>
        <v>ADAMS Emma</v>
      </c>
      <c r="B3" s="52" t="str">
        <f t="shared" si="1"/>
        <v>INO Girls B</v>
      </c>
      <c r="C3" s="81" t="s">
        <v>251</v>
      </c>
      <c r="D3" s="81" t="s">
        <v>3</v>
      </c>
      <c r="E3" s="52" t="s">
        <v>63</v>
      </c>
      <c r="F3" s="52" t="s">
        <v>243</v>
      </c>
      <c r="G3" s="52" t="s">
        <v>40</v>
      </c>
      <c r="H3" s="109" t="s">
        <v>313</v>
      </c>
      <c r="I3" s="77" t="str">
        <f t="shared" si="2"/>
        <v>INO Girls B</v>
      </c>
    </row>
    <row r="4" spans="1:9" s="58" customFormat="1" x14ac:dyDescent="0.25">
      <c r="A4" s="62" t="str">
        <f>E4</f>
        <v>AERTS Britt</v>
      </c>
      <c r="B4" s="52" t="str">
        <f t="shared" si="1"/>
        <v>INO Girls B</v>
      </c>
      <c r="C4" s="81" t="s">
        <v>251</v>
      </c>
      <c r="D4" s="81" t="s">
        <v>47</v>
      </c>
      <c r="E4" s="52" t="s">
        <v>64</v>
      </c>
      <c r="F4" s="52" t="s">
        <v>233</v>
      </c>
      <c r="G4" s="82" t="s">
        <v>40</v>
      </c>
      <c r="H4" s="109" t="s">
        <v>313</v>
      </c>
      <c r="I4" s="77" t="str">
        <f t="shared" si="2"/>
        <v>INO Girls B</v>
      </c>
    </row>
    <row r="5" spans="1:9" s="58" customFormat="1" x14ac:dyDescent="0.25">
      <c r="A5" s="62" t="str">
        <f t="shared" si="0"/>
        <v>AKBAY Rana</v>
      </c>
      <c r="B5" s="52" t="str">
        <f t="shared" si="1"/>
        <v>JUN Ladies A</v>
      </c>
      <c r="C5" s="81" t="s">
        <v>251</v>
      </c>
      <c r="D5" s="137" t="s">
        <v>42</v>
      </c>
      <c r="E5" s="52" t="s">
        <v>65</v>
      </c>
      <c r="F5" s="52" t="s">
        <v>437</v>
      </c>
      <c r="G5" s="52" t="s">
        <v>312</v>
      </c>
      <c r="H5" s="109" t="s">
        <v>312</v>
      </c>
      <c r="I5" s="77" t="str">
        <f t="shared" si="2"/>
        <v>JUN Ladies A</v>
      </c>
    </row>
    <row r="6" spans="1:9" s="58" customFormat="1" x14ac:dyDescent="0.25">
      <c r="A6" s="62" t="str">
        <f t="shared" si="0"/>
        <v>ALENIS Joannie</v>
      </c>
      <c r="B6" s="52" t="str">
        <f t="shared" si="1"/>
        <v>ANO Girls A</v>
      </c>
      <c r="C6" s="81" t="s">
        <v>251</v>
      </c>
      <c r="D6" s="81" t="s">
        <v>42</v>
      </c>
      <c r="E6" s="52" t="s">
        <v>66</v>
      </c>
      <c r="F6" s="52" t="s">
        <v>304</v>
      </c>
      <c r="G6" s="52" t="s">
        <v>314</v>
      </c>
      <c r="H6" s="109" t="s">
        <v>314</v>
      </c>
      <c r="I6" s="77" t="str">
        <f t="shared" si="2"/>
        <v>ANO Girls A</v>
      </c>
    </row>
    <row r="7" spans="1:9" s="58" customFormat="1" x14ac:dyDescent="0.25">
      <c r="A7" s="62" t="str">
        <f>E7</f>
        <v>AMOR Malaak</v>
      </c>
      <c r="B7" s="52" t="str">
        <f t="shared" si="1"/>
        <v>BNO Girls A</v>
      </c>
      <c r="C7" s="81" t="s">
        <v>251</v>
      </c>
      <c r="D7" s="81" t="s">
        <v>6</v>
      </c>
      <c r="E7" s="52" t="s">
        <v>67</v>
      </c>
      <c r="F7" s="52" t="s">
        <v>303</v>
      </c>
      <c r="G7" s="52" t="s">
        <v>316</v>
      </c>
      <c r="H7" s="109" t="s">
        <v>316</v>
      </c>
      <c r="I7" s="77" t="str">
        <f t="shared" si="2"/>
        <v>BNO Girls A</v>
      </c>
    </row>
    <row r="8" spans="1:9" s="58" customFormat="1" x14ac:dyDescent="0.25">
      <c r="A8" s="62" t="str">
        <f t="shared" si="0"/>
        <v>ANDRUETAN Jeanne</v>
      </c>
      <c r="B8" s="52" t="str">
        <f t="shared" si="1"/>
        <v>INO Girls B</v>
      </c>
      <c r="C8" s="81" t="s">
        <v>251</v>
      </c>
      <c r="D8" s="81" t="s">
        <v>6</v>
      </c>
      <c r="E8" s="52" t="s">
        <v>68</v>
      </c>
      <c r="F8" s="52" t="s">
        <v>301</v>
      </c>
      <c r="G8" s="52" t="s">
        <v>40</v>
      </c>
      <c r="H8" s="109" t="s">
        <v>313</v>
      </c>
      <c r="I8" s="77" t="str">
        <f t="shared" si="2"/>
        <v>INO Girls B</v>
      </c>
    </row>
    <row r="9" spans="1:9" s="58" customFormat="1" x14ac:dyDescent="0.25">
      <c r="A9" s="62" t="str">
        <f t="shared" si="0"/>
        <v>ARICKX Loïs</v>
      </c>
      <c r="B9" s="52" t="str">
        <f t="shared" si="1"/>
        <v>SEN Ladies B</v>
      </c>
      <c r="C9" s="81" t="s">
        <v>251</v>
      </c>
      <c r="D9" s="81" t="s">
        <v>4</v>
      </c>
      <c r="E9" s="52" t="s">
        <v>69</v>
      </c>
      <c r="F9" s="52" t="s">
        <v>299</v>
      </c>
      <c r="G9" s="52" t="s">
        <v>40</v>
      </c>
      <c r="H9" s="109" t="s">
        <v>324</v>
      </c>
      <c r="I9" s="77" t="str">
        <f t="shared" si="2"/>
        <v>SEN Ladies B</v>
      </c>
    </row>
    <row r="10" spans="1:9" s="58" customFormat="1" x14ac:dyDescent="0.25">
      <c r="A10" s="62" t="str">
        <f t="shared" si="0"/>
        <v>AUSLOOS Manot</v>
      </c>
      <c r="B10" s="52" t="str">
        <f t="shared" si="1"/>
        <v>MIN Girls</v>
      </c>
      <c r="C10" s="81" t="s">
        <v>251</v>
      </c>
      <c r="D10" s="81" t="s">
        <v>3</v>
      </c>
      <c r="E10" s="52" t="s">
        <v>70</v>
      </c>
      <c r="F10" s="52" t="s">
        <v>296</v>
      </c>
      <c r="G10" s="52" t="s">
        <v>40</v>
      </c>
      <c r="H10" s="109" t="s">
        <v>323</v>
      </c>
      <c r="I10" s="77" t="str">
        <f t="shared" si="2"/>
        <v>MIN Girls</v>
      </c>
    </row>
    <row r="11" spans="1:9" s="58" customFormat="1" x14ac:dyDescent="0.25">
      <c r="A11" s="62" t="str">
        <f t="shared" si="0"/>
        <v>BAELUS Montana</v>
      </c>
      <c r="B11" s="52" t="str">
        <f t="shared" si="1"/>
        <v>ANO Girls B</v>
      </c>
      <c r="C11" s="81" t="s">
        <v>251</v>
      </c>
      <c r="D11" s="81" t="s">
        <v>8</v>
      </c>
      <c r="E11" s="52" t="s">
        <v>71</v>
      </c>
      <c r="F11" s="52" t="s">
        <v>238</v>
      </c>
      <c r="G11" s="52" t="s">
        <v>40</v>
      </c>
      <c r="H11" s="109" t="s">
        <v>315</v>
      </c>
      <c r="I11" s="77" t="str">
        <f t="shared" si="2"/>
        <v>ANO Girls B</v>
      </c>
    </row>
    <row r="12" spans="1:9" s="58" customFormat="1" x14ac:dyDescent="0.25">
      <c r="A12" s="62" t="str">
        <f t="shared" si="0"/>
        <v>BAGIOLI Irene</v>
      </c>
      <c r="B12" s="52" t="str">
        <f t="shared" si="1"/>
        <v>INO Girls A</v>
      </c>
      <c r="C12" s="81" t="s">
        <v>251</v>
      </c>
      <c r="D12" s="81" t="s">
        <v>45</v>
      </c>
      <c r="E12" s="52" t="s">
        <v>72</v>
      </c>
      <c r="F12" s="52" t="s">
        <v>293</v>
      </c>
      <c r="G12" s="52" t="s">
        <v>310</v>
      </c>
      <c r="H12" s="109" t="s">
        <v>310</v>
      </c>
      <c r="I12" s="77" t="str">
        <f t="shared" si="2"/>
        <v>INO Girls A</v>
      </c>
    </row>
    <row r="13" spans="1:9" s="58" customFormat="1" x14ac:dyDescent="0.25">
      <c r="A13" s="62" t="str">
        <f t="shared" si="0"/>
        <v>BALLEUX Héloise</v>
      </c>
      <c r="B13" s="52" t="str">
        <f t="shared" si="1"/>
        <v>BNO Girls B</v>
      </c>
      <c r="C13" s="81" t="s">
        <v>251</v>
      </c>
      <c r="D13" s="81" t="s">
        <v>2</v>
      </c>
      <c r="E13" s="52" t="s">
        <v>73</v>
      </c>
      <c r="F13" s="52" t="s">
        <v>292</v>
      </c>
      <c r="G13" s="52" t="s">
        <v>40</v>
      </c>
      <c r="H13" s="109" t="s">
        <v>311</v>
      </c>
      <c r="I13" s="77" t="str">
        <f t="shared" si="2"/>
        <v>BNO Girls B</v>
      </c>
    </row>
    <row r="14" spans="1:9" s="58" customFormat="1" x14ac:dyDescent="0.25">
      <c r="A14" s="62" t="str">
        <f t="shared" si="0"/>
        <v>BASTIANEN Nena</v>
      </c>
      <c r="B14" s="52" t="str">
        <f t="shared" si="1"/>
        <v>ANO Girls A</v>
      </c>
      <c r="C14" s="81" t="s">
        <v>251</v>
      </c>
      <c r="D14" s="81" t="s">
        <v>7</v>
      </c>
      <c r="E14" s="52" t="s">
        <v>74</v>
      </c>
      <c r="F14" s="52" t="s">
        <v>226</v>
      </c>
      <c r="G14" s="52" t="s">
        <v>314</v>
      </c>
      <c r="H14" s="109" t="s">
        <v>314</v>
      </c>
      <c r="I14" s="77" t="str">
        <f t="shared" si="2"/>
        <v>ANO Girls A</v>
      </c>
    </row>
    <row r="15" spans="1:9" s="58" customFormat="1" x14ac:dyDescent="0.25">
      <c r="A15" s="62" t="str">
        <f t="shared" si="0"/>
        <v>BENEVENTO Felicia</v>
      </c>
      <c r="B15" s="52" t="str">
        <f t="shared" si="1"/>
        <v>BNO Girls B</v>
      </c>
      <c r="C15" s="81" t="s">
        <v>251</v>
      </c>
      <c r="D15" s="81" t="s">
        <v>45</v>
      </c>
      <c r="E15" s="52" t="s">
        <v>348</v>
      </c>
      <c r="F15" s="52" t="s">
        <v>291</v>
      </c>
      <c r="G15" s="52" t="s">
        <v>40</v>
      </c>
      <c r="H15" s="109" t="s">
        <v>311</v>
      </c>
      <c r="I15" s="77" t="str">
        <f t="shared" si="2"/>
        <v>BNO Girls B</v>
      </c>
    </row>
    <row r="16" spans="1:9" s="58" customFormat="1" x14ac:dyDescent="0.25">
      <c r="A16" s="62" t="str">
        <f t="shared" si="0"/>
        <v>BERNAERTS Rosa-Leah</v>
      </c>
      <c r="B16" s="52" t="str">
        <f t="shared" si="1"/>
        <v>INO Girls A</v>
      </c>
      <c r="C16" s="81" t="s">
        <v>251</v>
      </c>
      <c r="D16" s="81" t="s">
        <v>47</v>
      </c>
      <c r="E16" s="52" t="s">
        <v>75</v>
      </c>
      <c r="F16" s="52" t="s">
        <v>290</v>
      </c>
      <c r="G16" s="52" t="s">
        <v>310</v>
      </c>
      <c r="H16" s="109" t="s">
        <v>310</v>
      </c>
      <c r="I16" s="77" t="str">
        <f t="shared" si="2"/>
        <v>INO Girls A</v>
      </c>
    </row>
    <row r="17" spans="1:9" s="58" customFormat="1" x14ac:dyDescent="0.25">
      <c r="A17" s="62" t="str">
        <f t="shared" si="0"/>
        <v>BERVOETS Dot</v>
      </c>
      <c r="B17" s="52" t="str">
        <f t="shared" si="1"/>
        <v>BNO Girls A</v>
      </c>
      <c r="C17" s="81" t="s">
        <v>251</v>
      </c>
      <c r="D17" s="81" t="s">
        <v>42</v>
      </c>
      <c r="E17" s="52" t="s">
        <v>349</v>
      </c>
      <c r="F17" s="52" t="s">
        <v>244</v>
      </c>
      <c r="G17" s="52" t="s">
        <v>316</v>
      </c>
      <c r="H17" s="109" t="s">
        <v>316</v>
      </c>
      <c r="I17" s="77" t="str">
        <f t="shared" si="2"/>
        <v>BNO Girls A</v>
      </c>
    </row>
    <row r="18" spans="1:9" s="58" customFormat="1" x14ac:dyDescent="0.25">
      <c r="A18" s="62" t="str">
        <f t="shared" si="0"/>
        <v>BESSOUDNOVA Nica</v>
      </c>
      <c r="B18" s="52" t="str">
        <f t="shared" si="1"/>
        <v>INO Girls A</v>
      </c>
      <c r="C18" s="81" t="s">
        <v>251</v>
      </c>
      <c r="D18" s="81" t="s">
        <v>5</v>
      </c>
      <c r="E18" s="52" t="s">
        <v>76</v>
      </c>
      <c r="F18" s="52" t="s">
        <v>289</v>
      </c>
      <c r="G18" s="52" t="s">
        <v>310</v>
      </c>
      <c r="H18" s="109" t="s">
        <v>310</v>
      </c>
      <c r="I18" s="77" t="str">
        <f t="shared" si="2"/>
        <v>INO Girls A</v>
      </c>
    </row>
    <row r="19" spans="1:9" s="58" customFormat="1" x14ac:dyDescent="0.25">
      <c r="A19" s="62" t="str">
        <f t="shared" si="0"/>
        <v>BOLLE Ludivine</v>
      </c>
      <c r="B19" s="52" t="str">
        <f t="shared" si="1"/>
        <v>MIN Girls</v>
      </c>
      <c r="C19" s="81" t="s">
        <v>251</v>
      </c>
      <c r="D19" s="81" t="s">
        <v>5</v>
      </c>
      <c r="E19" s="52" t="s">
        <v>350</v>
      </c>
      <c r="F19" s="52" t="s">
        <v>288</v>
      </c>
      <c r="G19" s="52" t="s">
        <v>40</v>
      </c>
      <c r="H19" s="109" t="s">
        <v>323</v>
      </c>
      <c r="I19" s="77" t="str">
        <f t="shared" si="2"/>
        <v>MIN Girls</v>
      </c>
    </row>
    <row r="20" spans="1:9" s="58" customFormat="1" x14ac:dyDescent="0.25">
      <c r="A20" s="62" t="str">
        <f t="shared" si="0"/>
        <v>BRAUNE Pauline</v>
      </c>
      <c r="B20" s="52" t="str">
        <f t="shared" si="1"/>
        <v>BNO Girls B</v>
      </c>
      <c r="C20" s="81" t="s">
        <v>251</v>
      </c>
      <c r="D20" s="81" t="s">
        <v>5</v>
      </c>
      <c r="E20" s="52" t="s">
        <v>77</v>
      </c>
      <c r="F20" s="52" t="s">
        <v>287</v>
      </c>
      <c r="G20" s="52" t="s">
        <v>40</v>
      </c>
      <c r="H20" s="109" t="s">
        <v>311</v>
      </c>
      <c r="I20" s="77" t="str">
        <f t="shared" si="2"/>
        <v>BNO Girls B</v>
      </c>
    </row>
    <row r="21" spans="1:9" s="58" customFormat="1" x14ac:dyDescent="0.25">
      <c r="A21" s="62" t="str">
        <f t="shared" si="0"/>
        <v>BREWAEYS Chelsea</v>
      </c>
      <c r="B21" s="52" t="str">
        <f t="shared" si="1"/>
        <v>PRE Girls</v>
      </c>
      <c r="C21" s="81" t="s">
        <v>251</v>
      </c>
      <c r="D21" s="81" t="s">
        <v>31</v>
      </c>
      <c r="E21" s="52" t="s">
        <v>351</v>
      </c>
      <c r="F21" s="52" t="s">
        <v>225</v>
      </c>
      <c r="G21" s="52" t="s">
        <v>40</v>
      </c>
      <c r="H21" s="109" t="s">
        <v>220</v>
      </c>
      <c r="I21" s="77" t="str">
        <f t="shared" si="2"/>
        <v>PRE Girls</v>
      </c>
    </row>
    <row r="22" spans="1:9" s="58" customFormat="1" x14ac:dyDescent="0.25">
      <c r="A22" s="62" t="str">
        <f t="shared" si="0"/>
        <v>BROWARNY Déva</v>
      </c>
      <c r="B22" s="52" t="str">
        <f t="shared" si="1"/>
        <v>BNO Girls B</v>
      </c>
      <c r="C22" s="81" t="s">
        <v>251</v>
      </c>
      <c r="D22" s="81" t="s">
        <v>17</v>
      </c>
      <c r="E22" s="52" t="s">
        <v>78</v>
      </c>
      <c r="F22" s="52" t="s">
        <v>121</v>
      </c>
      <c r="G22" s="52" t="s">
        <v>40</v>
      </c>
      <c r="H22" s="109" t="s">
        <v>311</v>
      </c>
      <c r="I22" s="77" t="str">
        <f t="shared" si="2"/>
        <v>BNO Girls B</v>
      </c>
    </row>
    <row r="23" spans="1:9" s="58" customFormat="1" x14ac:dyDescent="0.25">
      <c r="A23" s="62" t="str">
        <f t="shared" si="0"/>
        <v>BUFFELARD Clémence</v>
      </c>
      <c r="B23" s="52" t="str">
        <f t="shared" si="1"/>
        <v>INO Girls B</v>
      </c>
      <c r="C23" s="81" t="s">
        <v>251</v>
      </c>
      <c r="D23" s="81" t="s">
        <v>45</v>
      </c>
      <c r="E23" s="52" t="s">
        <v>79</v>
      </c>
      <c r="F23" s="52" t="s">
        <v>286</v>
      </c>
      <c r="G23" s="52" t="s">
        <v>40</v>
      </c>
      <c r="H23" s="109" t="s">
        <v>313</v>
      </c>
      <c r="I23" s="77" t="str">
        <f t="shared" si="2"/>
        <v>INO Girls B</v>
      </c>
    </row>
    <row r="24" spans="1:9" s="58" customFormat="1" x14ac:dyDescent="0.25">
      <c r="A24" s="62" t="str">
        <f t="shared" si="0"/>
        <v>CASTORINI Giulia</v>
      </c>
      <c r="B24" s="52" t="str">
        <f t="shared" si="1"/>
        <v>JUN Ladies A</v>
      </c>
      <c r="C24" s="81" t="s">
        <v>251</v>
      </c>
      <c r="D24" s="81" t="s">
        <v>2</v>
      </c>
      <c r="E24" s="52" t="s">
        <v>80</v>
      </c>
      <c r="F24" s="52" t="s">
        <v>373</v>
      </c>
      <c r="G24" s="52" t="s">
        <v>312</v>
      </c>
      <c r="H24" s="109" t="s">
        <v>325</v>
      </c>
      <c r="I24" s="77" t="str">
        <f t="shared" si="2"/>
        <v>JUN Ladies A</v>
      </c>
    </row>
    <row r="25" spans="1:9" s="58" customFormat="1" x14ac:dyDescent="0.25">
      <c r="A25" s="62" t="str">
        <f t="shared" si="0"/>
        <v>CATTEEUW Femke</v>
      </c>
      <c r="B25" s="52" t="str">
        <f t="shared" si="1"/>
        <v>MIN Girls</v>
      </c>
      <c r="C25" s="81" t="s">
        <v>251</v>
      </c>
      <c r="D25" s="81" t="s">
        <v>2</v>
      </c>
      <c r="E25" s="52" t="s">
        <v>383</v>
      </c>
      <c r="F25" s="52" t="s">
        <v>246</v>
      </c>
      <c r="G25" s="52" t="s">
        <v>40</v>
      </c>
      <c r="H25" s="109" t="s">
        <v>323</v>
      </c>
      <c r="I25" s="77" t="str">
        <f t="shared" si="2"/>
        <v>MIN Girls</v>
      </c>
    </row>
    <row r="26" spans="1:9" s="58" customFormat="1" x14ac:dyDescent="0.25">
      <c r="A26" s="62" t="str">
        <f t="shared" si="0"/>
        <v>CERRADA Vanessa</v>
      </c>
      <c r="B26" s="52" t="str">
        <f t="shared" si="1"/>
        <v>ANO Girls A</v>
      </c>
      <c r="C26" s="81" t="s">
        <v>251</v>
      </c>
      <c r="D26" s="81" t="s">
        <v>5</v>
      </c>
      <c r="E26" s="52" t="s">
        <v>81</v>
      </c>
      <c r="F26" s="52" t="s">
        <v>227</v>
      </c>
      <c r="G26" s="116" t="s">
        <v>314</v>
      </c>
      <c r="H26" s="109" t="s">
        <v>312</v>
      </c>
      <c r="I26" s="77" t="str">
        <f t="shared" si="2"/>
        <v>ANO Girls A</v>
      </c>
    </row>
    <row r="27" spans="1:9" s="58" customFormat="1" x14ac:dyDescent="0.25">
      <c r="A27" s="62" t="str">
        <f>E27</f>
        <v>CHERMAN Alisa</v>
      </c>
      <c r="B27" s="52" t="str">
        <f t="shared" si="1"/>
        <v>INO Girls A</v>
      </c>
      <c r="C27" s="81" t="s">
        <v>251</v>
      </c>
      <c r="D27" s="81" t="s">
        <v>2</v>
      </c>
      <c r="E27" s="52" t="s">
        <v>82</v>
      </c>
      <c r="F27" s="52" t="s">
        <v>285</v>
      </c>
      <c r="G27" s="52" t="s">
        <v>310</v>
      </c>
      <c r="H27" s="109" t="s">
        <v>310</v>
      </c>
      <c r="I27" s="77" t="str">
        <f t="shared" si="2"/>
        <v>INO Girls A</v>
      </c>
    </row>
    <row r="28" spans="1:9" s="58" customFormat="1" x14ac:dyDescent="0.25">
      <c r="A28" s="62" t="str">
        <f>E28</f>
        <v>CHERMAN Polina</v>
      </c>
      <c r="B28" s="52" t="str">
        <f t="shared" si="1"/>
        <v>JUN Ladies A</v>
      </c>
      <c r="C28" s="81" t="s">
        <v>251</v>
      </c>
      <c r="D28" s="81" t="s">
        <v>2</v>
      </c>
      <c r="E28" s="52" t="s">
        <v>83</v>
      </c>
      <c r="F28" s="52" t="s">
        <v>236</v>
      </c>
      <c r="G28" s="116" t="s">
        <v>312</v>
      </c>
      <c r="H28" s="109" t="s">
        <v>312</v>
      </c>
      <c r="I28" s="77" t="str">
        <f t="shared" si="2"/>
        <v>JUN Ladies A</v>
      </c>
    </row>
    <row r="29" spans="1:9" s="58" customFormat="1" x14ac:dyDescent="0.25">
      <c r="A29" s="62" t="str">
        <f t="shared" si="0"/>
        <v>CHRISTAKIS Dimitri</v>
      </c>
      <c r="B29" s="52" t="str">
        <f t="shared" si="1"/>
        <v>INO Boys A</v>
      </c>
      <c r="C29" s="81" t="s">
        <v>1</v>
      </c>
      <c r="D29" s="81" t="s">
        <v>6</v>
      </c>
      <c r="E29" s="52" t="s">
        <v>84</v>
      </c>
      <c r="F29" s="52" t="s">
        <v>230</v>
      </c>
      <c r="G29" s="52" t="s">
        <v>321</v>
      </c>
      <c r="H29" s="109" t="s">
        <v>321</v>
      </c>
      <c r="I29" s="77" t="str">
        <f t="shared" si="2"/>
        <v>INO Boys A</v>
      </c>
    </row>
    <row r="30" spans="1:9" s="58" customFormat="1" x14ac:dyDescent="0.25">
      <c r="A30" s="62" t="str">
        <f t="shared" si="0"/>
        <v>CHRISTAKIS Ioana</v>
      </c>
      <c r="B30" s="52" t="str">
        <f t="shared" si="1"/>
        <v>JUN Ladies A</v>
      </c>
      <c r="C30" s="81" t="s">
        <v>251</v>
      </c>
      <c r="D30" s="81" t="s">
        <v>6</v>
      </c>
      <c r="E30" s="52" t="s">
        <v>85</v>
      </c>
      <c r="F30" s="52" t="s">
        <v>284</v>
      </c>
      <c r="G30" s="52" t="s">
        <v>312</v>
      </c>
      <c r="H30" s="109" t="s">
        <v>312</v>
      </c>
      <c r="I30" s="77" t="str">
        <f t="shared" si="2"/>
        <v>JUN Ladies A</v>
      </c>
    </row>
    <row r="31" spans="1:9" s="58" customFormat="1" x14ac:dyDescent="0.25">
      <c r="A31" s="62" t="str">
        <f t="shared" si="0"/>
        <v>CLAESSENS Anneleen</v>
      </c>
      <c r="B31" s="52" t="str">
        <f t="shared" si="1"/>
        <v>INO Girls B</v>
      </c>
      <c r="C31" s="81" t="s">
        <v>251</v>
      </c>
      <c r="D31" s="81" t="s">
        <v>47</v>
      </c>
      <c r="E31" s="52" t="s">
        <v>86</v>
      </c>
      <c r="F31" s="52" t="s">
        <v>283</v>
      </c>
      <c r="G31" s="116" t="s">
        <v>40</v>
      </c>
      <c r="H31" s="109" t="s">
        <v>313</v>
      </c>
      <c r="I31" s="77" t="str">
        <f t="shared" si="2"/>
        <v>INO Girls B</v>
      </c>
    </row>
    <row r="32" spans="1:9" s="58" customFormat="1" x14ac:dyDescent="0.25">
      <c r="A32" s="62" t="str">
        <f t="shared" si="0"/>
        <v>COLLART Yana</v>
      </c>
      <c r="B32" s="52" t="str">
        <f t="shared" si="1"/>
        <v>JUN Ladies A</v>
      </c>
      <c r="C32" s="81" t="s">
        <v>251</v>
      </c>
      <c r="D32" s="81" t="s">
        <v>2</v>
      </c>
      <c r="E32" s="52" t="s">
        <v>87</v>
      </c>
      <c r="F32" s="52" t="s">
        <v>282</v>
      </c>
      <c r="G32" s="52" t="s">
        <v>312</v>
      </c>
      <c r="H32" s="109" t="s">
        <v>312</v>
      </c>
      <c r="I32" s="77" t="str">
        <f t="shared" si="2"/>
        <v>JUN Ladies A</v>
      </c>
    </row>
    <row r="33" spans="1:9" s="58" customFormat="1" x14ac:dyDescent="0.25">
      <c r="A33" s="62" t="str">
        <f t="shared" si="0"/>
        <v>COPPENRATH Norah</v>
      </c>
      <c r="B33" s="52" t="str">
        <f t="shared" si="1"/>
        <v>PRE Girls</v>
      </c>
      <c r="C33" s="81" t="s">
        <v>251</v>
      </c>
      <c r="D33" s="137" t="s">
        <v>47</v>
      </c>
      <c r="E33" s="52" t="s">
        <v>352</v>
      </c>
      <c r="F33" s="52" t="s">
        <v>406</v>
      </c>
      <c r="G33" s="52" t="s">
        <v>40</v>
      </c>
      <c r="H33" s="109" t="s">
        <v>220</v>
      </c>
      <c r="I33" s="77" t="str">
        <f t="shared" si="2"/>
        <v>PRE Girls</v>
      </c>
    </row>
    <row r="34" spans="1:9" s="58" customFormat="1" x14ac:dyDescent="0.25">
      <c r="A34" s="62" t="str">
        <f>E34</f>
        <v>COPPENS Beau</v>
      </c>
      <c r="B34" s="52" t="str">
        <f t="shared" si="1"/>
        <v>INO Boys A</v>
      </c>
      <c r="C34" s="81" t="s">
        <v>1</v>
      </c>
      <c r="D34" s="81" t="s">
        <v>3</v>
      </c>
      <c r="E34" s="52" t="s">
        <v>88</v>
      </c>
      <c r="F34" s="52" t="s">
        <v>231</v>
      </c>
      <c r="G34" s="116" t="s">
        <v>321</v>
      </c>
      <c r="H34" s="109" t="s">
        <v>321</v>
      </c>
      <c r="I34" s="77" t="str">
        <f t="shared" si="2"/>
        <v>INO Boys A</v>
      </c>
    </row>
    <row r="35" spans="1:9" s="58" customFormat="1" x14ac:dyDescent="0.25">
      <c r="A35" s="62" t="str">
        <f t="shared" si="0"/>
        <v>COPPENS Nora</v>
      </c>
      <c r="B35" s="52" t="str">
        <f t="shared" si="1"/>
        <v>ANO Girls A</v>
      </c>
      <c r="C35" s="81" t="s">
        <v>251</v>
      </c>
      <c r="D35" s="81" t="s">
        <v>3</v>
      </c>
      <c r="E35" s="52" t="s">
        <v>89</v>
      </c>
      <c r="F35" s="52" t="s">
        <v>240</v>
      </c>
      <c r="G35" s="52" t="s">
        <v>314</v>
      </c>
      <c r="H35" s="109" t="s">
        <v>314</v>
      </c>
      <c r="I35" s="77" t="str">
        <f t="shared" si="2"/>
        <v>ANO Girls A</v>
      </c>
    </row>
    <row r="36" spans="1:9" s="58" customFormat="1" x14ac:dyDescent="0.25">
      <c r="A36" s="62" t="str">
        <f t="shared" si="0"/>
        <v>COULON Liora</v>
      </c>
      <c r="B36" s="52" t="str">
        <f t="shared" si="1"/>
        <v>BNO Girls A</v>
      </c>
      <c r="C36" s="81" t="s">
        <v>251</v>
      </c>
      <c r="D36" s="81" t="s">
        <v>17</v>
      </c>
      <c r="E36" s="52" t="s">
        <v>353</v>
      </c>
      <c r="F36" s="52" t="s">
        <v>281</v>
      </c>
      <c r="G36" s="52" t="s">
        <v>316</v>
      </c>
      <c r="H36" s="109" t="s">
        <v>316</v>
      </c>
      <c r="I36" s="77" t="str">
        <f t="shared" si="2"/>
        <v>BNO Girls A</v>
      </c>
    </row>
    <row r="37" spans="1:9" s="58" customFormat="1" x14ac:dyDescent="0.25">
      <c r="A37" s="62" t="str">
        <f t="shared" si="0"/>
        <v>DAINOTTI Aurélie</v>
      </c>
      <c r="B37" s="52" t="str">
        <f t="shared" si="1"/>
        <v>BNO Girls B</v>
      </c>
      <c r="C37" s="81" t="s">
        <v>251</v>
      </c>
      <c r="D37" s="81" t="s">
        <v>5</v>
      </c>
      <c r="E37" s="52" t="s">
        <v>90</v>
      </c>
      <c r="F37" s="52" t="s">
        <v>280</v>
      </c>
      <c r="G37" s="52" t="s">
        <v>40</v>
      </c>
      <c r="H37" s="109" t="s">
        <v>311</v>
      </c>
      <c r="I37" s="77" t="str">
        <f t="shared" si="2"/>
        <v>BNO Girls B</v>
      </c>
    </row>
    <row r="38" spans="1:9" s="58" customFormat="1" x14ac:dyDescent="0.25">
      <c r="A38" s="62" t="str">
        <f t="shared" si="0"/>
        <v>DE BACKER Albane</v>
      </c>
      <c r="B38" s="52" t="str">
        <f t="shared" si="1"/>
        <v>JUN Ladies A</v>
      </c>
      <c r="C38" s="81" t="s">
        <v>251</v>
      </c>
      <c r="D38" s="81" t="s">
        <v>4</v>
      </c>
      <c r="E38" s="52" t="s">
        <v>91</v>
      </c>
      <c r="F38" s="52" t="s">
        <v>279</v>
      </c>
      <c r="G38" s="52" t="s">
        <v>312</v>
      </c>
      <c r="H38" s="109" t="s">
        <v>312</v>
      </c>
      <c r="I38" s="77" t="str">
        <f t="shared" si="2"/>
        <v>JUN Ladies A</v>
      </c>
    </row>
    <row r="39" spans="1:9" s="58" customFormat="1" x14ac:dyDescent="0.25">
      <c r="A39" s="62" t="str">
        <f t="shared" si="0"/>
        <v>DE BOOSER Lore</v>
      </c>
      <c r="B39" s="52" t="str">
        <f t="shared" si="1"/>
        <v>BNO Girls B</v>
      </c>
      <c r="C39" s="81" t="s">
        <v>251</v>
      </c>
      <c r="D39" s="81" t="s">
        <v>45</v>
      </c>
      <c r="E39" s="52" t="s">
        <v>346</v>
      </c>
      <c r="F39" s="52" t="s">
        <v>278</v>
      </c>
      <c r="G39" s="52" t="s">
        <v>40</v>
      </c>
      <c r="H39" s="109" t="s">
        <v>311</v>
      </c>
      <c r="I39" s="77" t="str">
        <f t="shared" si="2"/>
        <v>BNO Girls B</v>
      </c>
    </row>
    <row r="40" spans="1:9" s="58" customFormat="1" x14ac:dyDescent="0.25">
      <c r="A40" s="62" t="str">
        <f t="shared" si="0"/>
        <v>DE BRAUWER Shadé</v>
      </c>
      <c r="B40" s="52" t="str">
        <f t="shared" si="1"/>
        <v>ANO Girls A</v>
      </c>
      <c r="C40" s="81" t="s">
        <v>251</v>
      </c>
      <c r="D40" s="81" t="s">
        <v>4</v>
      </c>
      <c r="E40" s="52" t="s">
        <v>92</v>
      </c>
      <c r="F40" s="52" t="s">
        <v>277</v>
      </c>
      <c r="G40" s="52" t="s">
        <v>314</v>
      </c>
      <c r="H40" s="109" t="s">
        <v>314</v>
      </c>
      <c r="I40" s="77" t="str">
        <f t="shared" si="2"/>
        <v>ANO Girls A</v>
      </c>
    </row>
    <row r="41" spans="1:9" s="58" customFormat="1" x14ac:dyDescent="0.25">
      <c r="A41" s="62" t="str">
        <f>E41</f>
        <v>DE COSTER Tineke</v>
      </c>
      <c r="B41" s="52" t="str">
        <f t="shared" si="1"/>
        <v>JUN Ladies A</v>
      </c>
      <c r="C41" s="81" t="s">
        <v>251</v>
      </c>
      <c r="D41" s="81" t="s">
        <v>47</v>
      </c>
      <c r="E41" s="52" t="s">
        <v>228</v>
      </c>
      <c r="F41" s="52" t="s">
        <v>271</v>
      </c>
      <c r="G41" s="116" t="s">
        <v>312</v>
      </c>
      <c r="H41" s="109" t="s">
        <v>312</v>
      </c>
      <c r="I41" s="77" t="str">
        <f t="shared" si="2"/>
        <v>JUN Ladies A</v>
      </c>
    </row>
    <row r="42" spans="1:9" s="58" customFormat="1" x14ac:dyDescent="0.25">
      <c r="A42" s="62" t="str">
        <f t="shared" si="0"/>
        <v>DE DONCKER Jill</v>
      </c>
      <c r="B42" s="52" t="str">
        <f t="shared" si="1"/>
        <v>MIN Girls</v>
      </c>
      <c r="C42" s="81" t="s">
        <v>251</v>
      </c>
      <c r="D42" s="81" t="s">
        <v>47</v>
      </c>
      <c r="E42" s="52" t="s">
        <v>381</v>
      </c>
      <c r="F42" s="52" t="s">
        <v>276</v>
      </c>
      <c r="G42" s="52" t="s">
        <v>40</v>
      </c>
      <c r="H42" s="109" t="s">
        <v>323</v>
      </c>
      <c r="I42" s="77" t="str">
        <f t="shared" si="2"/>
        <v>MIN Girls</v>
      </c>
    </row>
    <row r="43" spans="1:9" s="58" customFormat="1" x14ac:dyDescent="0.25">
      <c r="A43" s="62" t="str">
        <f t="shared" si="0"/>
        <v>DE GRAEF Line</v>
      </c>
      <c r="B43" s="52" t="str">
        <f t="shared" si="1"/>
        <v>ANO Girls A</v>
      </c>
      <c r="C43" s="81" t="s">
        <v>251</v>
      </c>
      <c r="D43" s="81" t="s">
        <v>7</v>
      </c>
      <c r="E43" s="52" t="s">
        <v>93</v>
      </c>
      <c r="F43" s="52" t="s">
        <v>275</v>
      </c>
      <c r="G43" s="52" t="s">
        <v>314</v>
      </c>
      <c r="H43" s="109" t="s">
        <v>312</v>
      </c>
      <c r="I43" s="77" t="str">
        <f t="shared" si="2"/>
        <v>ANO Girls A</v>
      </c>
    </row>
    <row r="44" spans="1:9" s="58" customFormat="1" x14ac:dyDescent="0.25">
      <c r="A44" s="62" t="str">
        <f t="shared" si="0"/>
        <v>DE HERDT Elise</v>
      </c>
      <c r="B44" s="52" t="str">
        <f t="shared" si="1"/>
        <v>INO Girls A</v>
      </c>
      <c r="C44" s="81" t="s">
        <v>251</v>
      </c>
      <c r="D44" s="81" t="s">
        <v>3</v>
      </c>
      <c r="E44" s="52" t="s">
        <v>94</v>
      </c>
      <c r="F44" s="52" t="s">
        <v>241</v>
      </c>
      <c r="G44" s="52" t="s">
        <v>310</v>
      </c>
      <c r="H44" s="109" t="s">
        <v>310</v>
      </c>
      <c r="I44" s="77" t="str">
        <f t="shared" si="2"/>
        <v>INO Girls A</v>
      </c>
    </row>
    <row r="45" spans="1:9" s="58" customFormat="1" x14ac:dyDescent="0.25">
      <c r="A45" s="62" t="str">
        <f t="shared" si="0"/>
        <v>DE KONING Ilse</v>
      </c>
      <c r="B45" s="52" t="str">
        <f t="shared" si="1"/>
        <v>MIN Girls</v>
      </c>
      <c r="C45" s="81" t="s">
        <v>251</v>
      </c>
      <c r="D45" s="81" t="s">
        <v>47</v>
      </c>
      <c r="E45" s="52" t="s">
        <v>382</v>
      </c>
      <c r="F45" s="52" t="s">
        <v>418</v>
      </c>
      <c r="G45" s="52" t="s">
        <v>40</v>
      </c>
      <c r="H45" s="109" t="s">
        <v>323</v>
      </c>
      <c r="I45" s="77" t="str">
        <f t="shared" si="2"/>
        <v>MIN Girls</v>
      </c>
    </row>
    <row r="46" spans="1:9" s="58" customFormat="1" x14ac:dyDescent="0.25">
      <c r="A46" s="62" t="str">
        <f>E46</f>
        <v>DE NIZZA Amy</v>
      </c>
      <c r="B46" s="52" t="str">
        <f t="shared" si="1"/>
        <v>PRE Girls</v>
      </c>
      <c r="C46" s="81" t="s">
        <v>251</v>
      </c>
      <c r="D46" s="81" t="s">
        <v>2</v>
      </c>
      <c r="E46" s="52" t="s">
        <v>413</v>
      </c>
      <c r="F46" s="52" t="s">
        <v>274</v>
      </c>
      <c r="G46" s="52" t="s">
        <v>40</v>
      </c>
      <c r="H46" s="109" t="s">
        <v>220</v>
      </c>
      <c r="I46" s="77" t="str">
        <f t="shared" si="2"/>
        <v>PRE Girls</v>
      </c>
    </row>
    <row r="47" spans="1:9" s="58" customFormat="1" x14ac:dyDescent="0.25">
      <c r="A47" s="62" t="str">
        <f t="shared" si="0"/>
        <v>DE PEUTER Stien</v>
      </c>
      <c r="B47" s="52" t="str">
        <f t="shared" si="1"/>
        <v>ANO Girls B</v>
      </c>
      <c r="C47" s="81" t="s">
        <v>251</v>
      </c>
      <c r="D47" s="81" t="s">
        <v>47</v>
      </c>
      <c r="E47" s="52" t="s">
        <v>95</v>
      </c>
      <c r="F47" s="52" t="s">
        <v>232</v>
      </c>
      <c r="G47" s="52" t="s">
        <v>40</v>
      </c>
      <c r="H47" s="109" t="s">
        <v>315</v>
      </c>
      <c r="I47" s="77" t="str">
        <f t="shared" si="2"/>
        <v>ANO Girls B</v>
      </c>
    </row>
    <row r="48" spans="1:9" s="58" customFormat="1" x14ac:dyDescent="0.25">
      <c r="A48" s="62" t="str">
        <f t="shared" si="0"/>
        <v>DE RIJCK Gitte</v>
      </c>
      <c r="B48" s="52" t="str">
        <f t="shared" si="1"/>
        <v>INO Girls B</v>
      </c>
      <c r="C48" s="81" t="s">
        <v>251</v>
      </c>
      <c r="D48" s="81" t="s">
        <v>3</v>
      </c>
      <c r="E48" s="52" t="s">
        <v>96</v>
      </c>
      <c r="F48" s="52" t="s">
        <v>273</v>
      </c>
      <c r="G48" s="52" t="s">
        <v>40</v>
      </c>
      <c r="H48" s="109" t="s">
        <v>313</v>
      </c>
      <c r="I48" s="77" t="str">
        <f t="shared" si="2"/>
        <v>INO Girls B</v>
      </c>
    </row>
    <row r="49" spans="1:9" s="58" customFormat="1" x14ac:dyDescent="0.25">
      <c r="A49" s="62" t="str">
        <f t="shared" si="0"/>
        <v>DE SAEGHER Lisa</v>
      </c>
      <c r="B49" s="52" t="str">
        <f t="shared" si="1"/>
        <v>PRE Girls</v>
      </c>
      <c r="C49" s="81" t="s">
        <v>251</v>
      </c>
      <c r="D49" s="81" t="s">
        <v>2</v>
      </c>
      <c r="E49" s="52" t="s">
        <v>417</v>
      </c>
      <c r="F49" s="52" t="s">
        <v>272</v>
      </c>
      <c r="G49" s="52" t="s">
        <v>40</v>
      </c>
      <c r="H49" s="109" t="s">
        <v>220</v>
      </c>
      <c r="I49" s="77" t="str">
        <f t="shared" si="2"/>
        <v>PRE Girls</v>
      </c>
    </row>
    <row r="50" spans="1:9" s="58" customFormat="1" x14ac:dyDescent="0.25">
      <c r="A50" s="62" t="str">
        <f t="shared" si="0"/>
        <v>DE SCHEPPER Kaat</v>
      </c>
      <c r="B50" s="52" t="str">
        <f t="shared" si="1"/>
        <v>PRE Girls</v>
      </c>
      <c r="C50" s="81" t="s">
        <v>251</v>
      </c>
      <c r="D50" s="81" t="s">
        <v>42</v>
      </c>
      <c r="E50" s="52" t="s">
        <v>411</v>
      </c>
      <c r="F50" s="52" t="s">
        <v>271</v>
      </c>
      <c r="G50" s="52" t="s">
        <v>40</v>
      </c>
      <c r="H50" s="109" t="s">
        <v>220</v>
      </c>
      <c r="I50" s="77" t="str">
        <f t="shared" si="2"/>
        <v>PRE Girls</v>
      </c>
    </row>
    <row r="51" spans="1:9" s="58" customFormat="1" x14ac:dyDescent="0.25">
      <c r="A51" s="62" t="str">
        <f t="shared" si="0"/>
        <v>DE SOETE Anouk</v>
      </c>
      <c r="B51" s="52" t="str">
        <f t="shared" si="1"/>
        <v>PRE Girls</v>
      </c>
      <c r="C51" s="81" t="s">
        <v>251</v>
      </c>
      <c r="D51" s="81" t="s">
        <v>254</v>
      </c>
      <c r="E51" s="52" t="s">
        <v>422</v>
      </c>
      <c r="F51" s="52" t="s">
        <v>270</v>
      </c>
      <c r="G51" s="52" t="s">
        <v>40</v>
      </c>
      <c r="H51" s="109" t="s">
        <v>220</v>
      </c>
      <c r="I51" s="77" t="str">
        <f t="shared" si="2"/>
        <v>PRE Girls</v>
      </c>
    </row>
    <row r="52" spans="1:9" s="58" customFormat="1" x14ac:dyDescent="0.25">
      <c r="A52" s="62" t="str">
        <f t="shared" si="0"/>
        <v>DE VITIS Gloria</v>
      </c>
      <c r="B52" s="52" t="str">
        <f t="shared" si="1"/>
        <v>BNO Girls A</v>
      </c>
      <c r="C52" s="81" t="s">
        <v>251</v>
      </c>
      <c r="D52" s="81" t="s">
        <v>17</v>
      </c>
      <c r="E52" s="52" t="s">
        <v>97</v>
      </c>
      <c r="F52" s="52" t="s">
        <v>269</v>
      </c>
      <c r="G52" s="116" t="s">
        <v>316</v>
      </c>
      <c r="H52" s="109" t="s">
        <v>316</v>
      </c>
      <c r="I52" s="77" t="str">
        <f t="shared" si="2"/>
        <v>BNO Girls A</v>
      </c>
    </row>
    <row r="53" spans="1:9" s="58" customFormat="1" x14ac:dyDescent="0.25">
      <c r="A53" s="62" t="str">
        <f t="shared" si="0"/>
        <v>DE VOS Robbe</v>
      </c>
      <c r="B53" s="52" t="str">
        <f t="shared" si="1"/>
        <v>INO Boys A</v>
      </c>
      <c r="C53" s="81" t="s">
        <v>1</v>
      </c>
      <c r="D53" s="81" t="s">
        <v>8</v>
      </c>
      <c r="E53" s="52" t="s">
        <v>98</v>
      </c>
      <c r="F53" s="52" t="s">
        <v>268</v>
      </c>
      <c r="G53" s="52" t="s">
        <v>321</v>
      </c>
      <c r="H53" s="52" t="s">
        <v>321</v>
      </c>
      <c r="I53" s="77" t="str">
        <f t="shared" si="2"/>
        <v>INO Boys A</v>
      </c>
    </row>
    <row r="54" spans="1:9" s="58" customFormat="1" x14ac:dyDescent="0.25">
      <c r="A54" s="62" t="str">
        <f t="shared" si="0"/>
        <v>DE VROEY Marte</v>
      </c>
      <c r="B54" s="52" t="str">
        <f t="shared" si="1"/>
        <v>JUN Ladies B</v>
      </c>
      <c r="C54" s="81" t="s">
        <v>251</v>
      </c>
      <c r="D54" s="81" t="s">
        <v>47</v>
      </c>
      <c r="E54" s="52" t="s">
        <v>99</v>
      </c>
      <c r="F54" s="52" t="s">
        <v>242</v>
      </c>
      <c r="G54" s="52" t="s">
        <v>40</v>
      </c>
      <c r="H54" s="109" t="s">
        <v>221</v>
      </c>
      <c r="I54" s="77" t="str">
        <f t="shared" si="2"/>
        <v>JUN Ladies B</v>
      </c>
    </row>
    <row r="55" spans="1:9" s="58" customFormat="1" x14ac:dyDescent="0.25">
      <c r="A55" s="62" t="str">
        <f t="shared" si="0"/>
        <v>DEBRA Zora</v>
      </c>
      <c r="B55" s="52" t="str">
        <f t="shared" si="1"/>
        <v>BNO Girls B</v>
      </c>
      <c r="C55" s="81" t="s">
        <v>251</v>
      </c>
      <c r="D55" s="81" t="s">
        <v>5</v>
      </c>
      <c r="E55" s="52" t="s">
        <v>100</v>
      </c>
      <c r="F55" s="52" t="s">
        <v>267</v>
      </c>
      <c r="G55" s="52" t="s">
        <v>40</v>
      </c>
      <c r="H55" s="109" t="s">
        <v>311</v>
      </c>
      <c r="I55" s="77" t="str">
        <f t="shared" si="2"/>
        <v>BNO Girls B</v>
      </c>
    </row>
    <row r="56" spans="1:9" s="58" customFormat="1" x14ac:dyDescent="0.25">
      <c r="A56" s="62" t="str">
        <f t="shared" si="0"/>
        <v>DECLERCK Chloë</v>
      </c>
      <c r="B56" s="52" t="str">
        <f t="shared" si="1"/>
        <v>PRE Girls</v>
      </c>
      <c r="C56" s="81" t="s">
        <v>251</v>
      </c>
      <c r="D56" s="81" t="s">
        <v>3</v>
      </c>
      <c r="E56" s="52" t="s">
        <v>260</v>
      </c>
      <c r="F56" s="52" t="s">
        <v>266</v>
      </c>
      <c r="G56" s="52" t="s">
        <v>40</v>
      </c>
      <c r="H56" s="109" t="s">
        <v>220</v>
      </c>
      <c r="I56" s="77" t="str">
        <f t="shared" si="2"/>
        <v>PRE Girls</v>
      </c>
    </row>
    <row r="57" spans="1:9" s="58" customFormat="1" x14ac:dyDescent="0.25">
      <c r="A57" s="62" t="str">
        <f>E57</f>
        <v>DEFLOOR Hannelore</v>
      </c>
      <c r="B57" s="52" t="str">
        <f t="shared" si="1"/>
        <v>MIN Girls</v>
      </c>
      <c r="C57" s="81" t="s">
        <v>251</v>
      </c>
      <c r="D57" s="81" t="s">
        <v>42</v>
      </c>
      <c r="E57" s="52" t="s">
        <v>101</v>
      </c>
      <c r="F57" s="52" t="s">
        <v>224</v>
      </c>
      <c r="G57" s="116" t="s">
        <v>40</v>
      </c>
      <c r="H57" s="109" t="s">
        <v>323</v>
      </c>
      <c r="I57" s="77" t="str">
        <f t="shared" si="2"/>
        <v>MIN Girls</v>
      </c>
    </row>
    <row r="58" spans="1:9" s="58" customFormat="1" x14ac:dyDescent="0.25">
      <c r="A58" s="62" t="str">
        <f t="shared" si="0"/>
        <v>DELSARD Kimani</v>
      </c>
      <c r="B58" s="52" t="str">
        <f t="shared" si="1"/>
        <v>INO Girls B</v>
      </c>
      <c r="C58" s="81" t="s">
        <v>251</v>
      </c>
      <c r="D58" s="81" t="s">
        <v>47</v>
      </c>
      <c r="E58" s="52" t="s">
        <v>102</v>
      </c>
      <c r="F58" s="52" t="s">
        <v>265</v>
      </c>
      <c r="G58" s="52" t="s">
        <v>40</v>
      </c>
      <c r="H58" s="109" t="s">
        <v>313</v>
      </c>
      <c r="I58" s="77" t="str">
        <f t="shared" si="2"/>
        <v>INO Girls B</v>
      </c>
    </row>
    <row r="59" spans="1:9" s="58" customFormat="1" x14ac:dyDescent="0.25">
      <c r="A59" s="62" t="str">
        <f t="shared" si="0"/>
        <v>DEMEYER Marthe</v>
      </c>
      <c r="B59" s="52" t="str">
        <f t="shared" si="1"/>
        <v>JUN Ladies A</v>
      </c>
      <c r="C59" s="81" t="s">
        <v>251</v>
      </c>
      <c r="D59" s="81" t="s">
        <v>47</v>
      </c>
      <c r="E59" s="52" t="s">
        <v>103</v>
      </c>
      <c r="F59" s="52" t="s">
        <v>245</v>
      </c>
      <c r="G59" s="52" t="s">
        <v>312</v>
      </c>
      <c r="H59" s="109" t="s">
        <v>312</v>
      </c>
      <c r="I59" s="77" t="str">
        <f t="shared" si="2"/>
        <v>JUN Ladies A</v>
      </c>
    </row>
    <row r="60" spans="1:9" s="58" customFormat="1" x14ac:dyDescent="0.25">
      <c r="A60" s="62" t="str">
        <f t="shared" si="0"/>
        <v>DENAEIJER Marilyn</v>
      </c>
      <c r="B60" s="52" t="str">
        <f t="shared" si="1"/>
        <v>JUN Ladies A</v>
      </c>
      <c r="C60" s="81" t="s">
        <v>251</v>
      </c>
      <c r="D60" s="81" t="s">
        <v>6</v>
      </c>
      <c r="E60" s="52" t="s">
        <v>104</v>
      </c>
      <c r="F60" s="52" t="s">
        <v>264</v>
      </c>
      <c r="G60" s="52" t="s">
        <v>312</v>
      </c>
      <c r="H60" s="109" t="s">
        <v>312</v>
      </c>
      <c r="I60" s="77" t="str">
        <f t="shared" si="2"/>
        <v>JUN Ladies A</v>
      </c>
    </row>
    <row r="61" spans="1:9" s="58" customFormat="1" x14ac:dyDescent="0.25">
      <c r="A61" s="62" t="str">
        <f t="shared" si="0"/>
        <v>DENAEIJER Maureen</v>
      </c>
      <c r="B61" s="52" t="str">
        <f t="shared" si="1"/>
        <v>JUN Ladies A</v>
      </c>
      <c r="C61" s="81" t="s">
        <v>251</v>
      </c>
      <c r="D61" s="81" t="s">
        <v>6</v>
      </c>
      <c r="E61" s="52" t="s">
        <v>105</v>
      </c>
      <c r="F61" s="52" t="s">
        <v>263</v>
      </c>
      <c r="G61" s="52" t="s">
        <v>312</v>
      </c>
      <c r="H61" s="109" t="s">
        <v>312</v>
      </c>
      <c r="I61" s="77" t="str">
        <f t="shared" si="2"/>
        <v>JUN Ladies A</v>
      </c>
    </row>
    <row r="62" spans="1:9" s="58" customFormat="1" x14ac:dyDescent="0.25">
      <c r="A62" s="62" t="str">
        <f t="shared" si="0"/>
        <v>DEVOS Maud</v>
      </c>
      <c r="B62" s="52" t="str">
        <f t="shared" si="1"/>
        <v>BNO Girls A</v>
      </c>
      <c r="C62" s="81" t="s">
        <v>251</v>
      </c>
      <c r="D62" s="81" t="s">
        <v>6</v>
      </c>
      <c r="E62" s="52" t="s">
        <v>106</v>
      </c>
      <c r="F62" s="52" t="s">
        <v>229</v>
      </c>
      <c r="G62" s="116" t="s">
        <v>316</v>
      </c>
      <c r="H62" s="109" t="s">
        <v>316</v>
      </c>
      <c r="I62" s="77" t="str">
        <f t="shared" si="2"/>
        <v>BNO Girls A</v>
      </c>
    </row>
    <row r="63" spans="1:9" s="58" customFormat="1" x14ac:dyDescent="0.25">
      <c r="A63" s="62" t="str">
        <f t="shared" si="0"/>
        <v>DEWINTER Maaike</v>
      </c>
      <c r="B63" s="52" t="str">
        <f t="shared" si="1"/>
        <v>PRE Girls</v>
      </c>
      <c r="C63" s="81" t="s">
        <v>251</v>
      </c>
      <c r="D63" s="81" t="s">
        <v>3</v>
      </c>
      <c r="E63" s="52" t="s">
        <v>397</v>
      </c>
      <c r="F63" s="52" t="s">
        <v>262</v>
      </c>
      <c r="G63" s="52" t="s">
        <v>40</v>
      </c>
      <c r="H63" s="109" t="s">
        <v>220</v>
      </c>
      <c r="I63" s="77" t="str">
        <f t="shared" si="2"/>
        <v>PRE Girls</v>
      </c>
    </row>
    <row r="64" spans="1:9" s="58" customFormat="1" x14ac:dyDescent="0.25">
      <c r="A64" s="62" t="str">
        <f t="shared" si="0"/>
        <v>DORTU Céline</v>
      </c>
      <c r="B64" s="52" t="str">
        <f t="shared" si="1"/>
        <v>BNO Girls B</v>
      </c>
      <c r="C64" s="81" t="s">
        <v>251</v>
      </c>
      <c r="D64" s="81" t="s">
        <v>5</v>
      </c>
      <c r="E64" s="52" t="s">
        <v>107</v>
      </c>
      <c r="F64" s="52" t="s">
        <v>261</v>
      </c>
      <c r="G64" s="52" t="s">
        <v>40</v>
      </c>
      <c r="H64" s="109" t="s">
        <v>311</v>
      </c>
      <c r="I64" s="77" t="str">
        <f t="shared" si="2"/>
        <v>BNO Girls B</v>
      </c>
    </row>
    <row r="65" spans="1:9" s="58" customFormat="1" x14ac:dyDescent="0.25">
      <c r="A65" s="62" t="str">
        <f t="shared" si="0"/>
        <v>DRIJKONINGEN Aube-Laure</v>
      </c>
      <c r="B65" s="52" t="str">
        <f t="shared" si="1"/>
        <v>ANO Girls A</v>
      </c>
      <c r="C65" s="81" t="s">
        <v>251</v>
      </c>
      <c r="D65" s="81" t="s">
        <v>2</v>
      </c>
      <c r="E65" s="52" t="s">
        <v>108</v>
      </c>
      <c r="F65" s="52" t="s">
        <v>40</v>
      </c>
      <c r="G65" s="52" t="s">
        <v>314</v>
      </c>
      <c r="H65" s="109" t="s">
        <v>312</v>
      </c>
      <c r="I65" s="77" t="str">
        <f t="shared" si="2"/>
        <v>ANO Girls A</v>
      </c>
    </row>
    <row r="66" spans="1:9" s="58" customFormat="1" x14ac:dyDescent="0.25">
      <c r="A66" s="62" t="str">
        <f t="shared" si="0"/>
        <v>DRIJKONINGEN Alexine</v>
      </c>
      <c r="B66" s="52" t="str">
        <f t="shared" ref="B66:B125" si="3">IF($F$250="B competition",H66,IF($F$250="A competition",G66,I66))</f>
        <v>PRE Girls</v>
      </c>
      <c r="C66" s="81" t="s">
        <v>251</v>
      </c>
      <c r="D66" s="81" t="s">
        <v>8</v>
      </c>
      <c r="E66" s="52" t="s">
        <v>376</v>
      </c>
      <c r="F66" s="52" t="s">
        <v>40</v>
      </c>
      <c r="G66" s="52" t="s">
        <v>40</v>
      </c>
      <c r="H66" s="109" t="s">
        <v>220</v>
      </c>
      <c r="I66" s="77" t="str">
        <f t="shared" ref="I66:I130" si="4">IF(G66&lt;&gt;"-",G66,H66)</f>
        <v>PRE Girls</v>
      </c>
    </row>
    <row r="67" spans="1:9" s="58" customFormat="1" x14ac:dyDescent="0.25">
      <c r="A67" s="62" t="str">
        <f>E67</f>
        <v>DU RANG Keara</v>
      </c>
      <c r="B67" s="52" t="str">
        <f t="shared" si="3"/>
        <v>INO Girls A</v>
      </c>
      <c r="C67" s="81" t="s">
        <v>251</v>
      </c>
      <c r="D67" s="81" t="s">
        <v>6</v>
      </c>
      <c r="E67" s="52" t="s">
        <v>109</v>
      </c>
      <c r="F67" s="52" t="s">
        <v>40</v>
      </c>
      <c r="G67" s="116" t="s">
        <v>310</v>
      </c>
      <c r="H67" s="109" t="s">
        <v>310</v>
      </c>
      <c r="I67" s="77" t="str">
        <f t="shared" si="4"/>
        <v>INO Girls A</v>
      </c>
    </row>
    <row r="68" spans="1:9" s="58" customFormat="1" x14ac:dyDescent="0.25">
      <c r="A68" s="62" t="str">
        <f t="shared" si="0"/>
        <v>EL HUSSEINI Mariam</v>
      </c>
      <c r="B68" s="52" t="str">
        <f t="shared" si="3"/>
        <v>ANO Girls A</v>
      </c>
      <c r="C68" s="81" t="s">
        <v>251</v>
      </c>
      <c r="D68" s="81" t="s">
        <v>7</v>
      </c>
      <c r="E68" s="52" t="s">
        <v>110</v>
      </c>
      <c r="F68" s="52" t="s">
        <v>40</v>
      </c>
      <c r="G68" s="52" t="s">
        <v>314</v>
      </c>
      <c r="H68" s="109" t="s">
        <v>312</v>
      </c>
      <c r="I68" s="77" t="str">
        <f t="shared" si="4"/>
        <v>ANO Girls A</v>
      </c>
    </row>
    <row r="69" spans="1:9" s="58" customFormat="1" x14ac:dyDescent="0.25">
      <c r="A69" s="62" t="str">
        <f t="shared" si="0"/>
        <v>FAUCONNIER Norah</v>
      </c>
      <c r="B69" s="52" t="str">
        <f t="shared" si="3"/>
        <v>BNO Girls A</v>
      </c>
      <c r="C69" s="81" t="s">
        <v>251</v>
      </c>
      <c r="D69" s="81" t="s">
        <v>45</v>
      </c>
      <c r="E69" s="52" t="s">
        <v>111</v>
      </c>
      <c r="F69" s="52" t="s">
        <v>40</v>
      </c>
      <c r="G69" s="52" t="s">
        <v>316</v>
      </c>
      <c r="H69" s="109" t="s">
        <v>316</v>
      </c>
      <c r="I69" s="77" t="str">
        <f t="shared" si="4"/>
        <v>BNO Girls A</v>
      </c>
    </row>
    <row r="70" spans="1:9" s="58" customFormat="1" x14ac:dyDescent="0.25">
      <c r="A70" s="62" t="str">
        <f t="shared" si="0"/>
        <v>FEITZ Miroslav</v>
      </c>
      <c r="B70" s="52" t="str">
        <f t="shared" si="3"/>
        <v>INO Boys A</v>
      </c>
      <c r="C70" s="81" t="s">
        <v>1</v>
      </c>
      <c r="D70" s="81" t="s">
        <v>2</v>
      </c>
      <c r="E70" s="52" t="s">
        <v>112</v>
      </c>
      <c r="F70" s="52" t="s">
        <v>40</v>
      </c>
      <c r="G70" s="52" t="s">
        <v>321</v>
      </c>
      <c r="H70" s="109" t="s">
        <v>321</v>
      </c>
      <c r="I70" s="77" t="str">
        <f t="shared" si="4"/>
        <v>INO Boys A</v>
      </c>
    </row>
    <row r="71" spans="1:9" s="58" customFormat="1" x14ac:dyDescent="0.25">
      <c r="A71" s="62" t="str">
        <f>E71</f>
        <v>FEITZ Yann</v>
      </c>
      <c r="B71" s="52" t="str">
        <f t="shared" si="3"/>
        <v>MIN Boys</v>
      </c>
      <c r="C71" s="81" t="s">
        <v>1</v>
      </c>
      <c r="D71" s="81" t="s">
        <v>2</v>
      </c>
      <c r="E71" s="52" t="s">
        <v>113</v>
      </c>
      <c r="F71" s="52" t="s">
        <v>40</v>
      </c>
      <c r="G71" s="116" t="s">
        <v>40</v>
      </c>
      <c r="H71" s="109" t="s">
        <v>317</v>
      </c>
      <c r="I71" s="77" t="str">
        <f t="shared" si="4"/>
        <v>MIN Boys</v>
      </c>
    </row>
    <row r="72" spans="1:9" s="58" customFormat="1" x14ac:dyDescent="0.25">
      <c r="A72" s="62" t="str">
        <f t="shared" si="0"/>
        <v>FERKET Seven Magdalena</v>
      </c>
      <c r="B72" s="52" t="str">
        <f t="shared" si="3"/>
        <v>MIN Girls</v>
      </c>
      <c r="C72" s="81" t="s">
        <v>251</v>
      </c>
      <c r="D72" s="81" t="s">
        <v>3</v>
      </c>
      <c r="E72" s="52" t="s">
        <v>354</v>
      </c>
      <c r="F72" s="52" t="s">
        <v>40</v>
      </c>
      <c r="G72" s="52" t="s">
        <v>40</v>
      </c>
      <c r="H72" s="109" t="s">
        <v>323</v>
      </c>
      <c r="I72" s="77" t="str">
        <f t="shared" si="4"/>
        <v>MIN Girls</v>
      </c>
    </row>
    <row r="73" spans="1:9" s="58" customFormat="1" x14ac:dyDescent="0.25">
      <c r="A73" s="62" t="str">
        <f>E73</f>
        <v>FEUMETIO Jeanne-Ange</v>
      </c>
      <c r="B73" s="52" t="str">
        <f t="shared" si="3"/>
        <v>PRE Girls</v>
      </c>
      <c r="C73" s="81" t="s">
        <v>251</v>
      </c>
      <c r="D73" s="81" t="s">
        <v>5</v>
      </c>
      <c r="E73" s="52" t="s">
        <v>398</v>
      </c>
      <c r="F73" s="52" t="s">
        <v>40</v>
      </c>
      <c r="G73" s="116" t="s">
        <v>40</v>
      </c>
      <c r="H73" s="109" t="s">
        <v>220</v>
      </c>
      <c r="I73" s="77" t="str">
        <f t="shared" si="4"/>
        <v>PRE Girls</v>
      </c>
    </row>
    <row r="74" spans="1:9" s="58" customFormat="1" x14ac:dyDescent="0.25">
      <c r="A74" s="62" t="str">
        <f>E74</f>
        <v>FLAMING Becky</v>
      </c>
      <c r="B74" s="52" t="str">
        <f t="shared" si="3"/>
        <v>BNO Girls B</v>
      </c>
      <c r="C74" s="81" t="s">
        <v>251</v>
      </c>
      <c r="D74" s="81" t="s">
        <v>2</v>
      </c>
      <c r="E74" s="52" t="s">
        <v>114</v>
      </c>
      <c r="F74" s="52" t="s">
        <v>40</v>
      </c>
      <c r="G74" s="52" t="s">
        <v>40</v>
      </c>
      <c r="H74" s="109" t="s">
        <v>311</v>
      </c>
      <c r="I74" s="77" t="str">
        <f t="shared" si="4"/>
        <v>BNO Girls B</v>
      </c>
    </row>
    <row r="75" spans="1:9" s="58" customFormat="1" x14ac:dyDescent="0.25">
      <c r="A75" s="62" t="str">
        <f t="shared" si="0"/>
        <v>FOULON Anaïs</v>
      </c>
      <c r="B75" s="52" t="str">
        <f t="shared" si="3"/>
        <v>ANO Girls A</v>
      </c>
      <c r="C75" s="81" t="s">
        <v>251</v>
      </c>
      <c r="D75" s="81" t="s">
        <v>5</v>
      </c>
      <c r="E75" s="52" t="s">
        <v>115</v>
      </c>
      <c r="F75" s="52" t="s">
        <v>40</v>
      </c>
      <c r="G75" s="52" t="s">
        <v>314</v>
      </c>
      <c r="H75" s="109" t="s">
        <v>314</v>
      </c>
      <c r="I75" s="77" t="str">
        <f t="shared" si="4"/>
        <v>ANO Girls A</v>
      </c>
    </row>
    <row r="76" spans="1:9" s="58" customFormat="1" x14ac:dyDescent="0.25">
      <c r="A76" s="62" t="str">
        <f t="shared" si="0"/>
        <v>FREDERICKX Marthe</v>
      </c>
      <c r="B76" s="52" t="str">
        <f t="shared" si="3"/>
        <v>PRE Girls</v>
      </c>
      <c r="C76" s="81" t="s">
        <v>251</v>
      </c>
      <c r="D76" s="81" t="s">
        <v>3</v>
      </c>
      <c r="E76" s="52" t="s">
        <v>399</v>
      </c>
      <c r="F76" s="52" t="s">
        <v>40</v>
      </c>
      <c r="G76" s="52" t="s">
        <v>40</v>
      </c>
      <c r="H76" s="109" t="s">
        <v>220</v>
      </c>
      <c r="I76" s="77" t="str">
        <f t="shared" si="4"/>
        <v>PRE Girls</v>
      </c>
    </row>
    <row r="77" spans="1:9" s="58" customFormat="1" x14ac:dyDescent="0.25">
      <c r="A77" s="62" t="str">
        <f t="shared" si="0"/>
        <v>GABRIEL Anaïs</v>
      </c>
      <c r="B77" s="52" t="str">
        <f t="shared" si="3"/>
        <v>BNO Girls A</v>
      </c>
      <c r="C77" s="81" t="s">
        <v>251</v>
      </c>
      <c r="D77" s="81" t="s">
        <v>6</v>
      </c>
      <c r="E77" s="52" t="s">
        <v>259</v>
      </c>
      <c r="F77" s="52" t="s">
        <v>40</v>
      </c>
      <c r="G77" s="52" t="s">
        <v>316</v>
      </c>
      <c r="H77" s="109" t="s">
        <v>316</v>
      </c>
      <c r="I77" s="77" t="str">
        <f t="shared" si="4"/>
        <v>BNO Girls A</v>
      </c>
    </row>
    <row r="78" spans="1:9" s="58" customFormat="1" x14ac:dyDescent="0.25">
      <c r="A78" s="62" t="str">
        <f t="shared" si="0"/>
        <v>GABRIEL Leander</v>
      </c>
      <c r="B78" s="52" t="str">
        <f t="shared" si="3"/>
        <v>MIN Boys</v>
      </c>
      <c r="C78" s="81" t="s">
        <v>1</v>
      </c>
      <c r="D78" s="81" t="s">
        <v>6</v>
      </c>
      <c r="E78" s="52" t="s">
        <v>258</v>
      </c>
      <c r="F78" s="52" t="s">
        <v>40</v>
      </c>
      <c r="G78" s="52" t="s">
        <v>40</v>
      </c>
      <c r="H78" s="109" t="s">
        <v>317</v>
      </c>
      <c r="I78" s="77" t="str">
        <f t="shared" si="4"/>
        <v>MIN Boys</v>
      </c>
    </row>
    <row r="79" spans="1:9" s="58" customFormat="1" x14ac:dyDescent="0.25">
      <c r="A79" s="62" t="str">
        <f t="shared" si="0"/>
        <v>GABRIELS Minka</v>
      </c>
      <c r="B79" s="52" t="str">
        <f t="shared" si="3"/>
        <v>BNO Girls A</v>
      </c>
      <c r="C79" s="81" t="s">
        <v>251</v>
      </c>
      <c r="D79" s="81" t="s">
        <v>42</v>
      </c>
      <c r="E79" s="52" t="s">
        <v>235</v>
      </c>
      <c r="F79" s="52" t="s">
        <v>40</v>
      </c>
      <c r="G79" s="52" t="s">
        <v>316</v>
      </c>
      <c r="H79" s="109" t="s">
        <v>316</v>
      </c>
      <c r="I79" s="77" t="str">
        <f t="shared" si="4"/>
        <v>BNO Girls A</v>
      </c>
    </row>
    <row r="80" spans="1:9" s="58" customFormat="1" x14ac:dyDescent="0.25">
      <c r="A80" s="62" t="str">
        <f t="shared" si="0"/>
        <v>GEERS Edra</v>
      </c>
      <c r="B80" s="52" t="str">
        <f t="shared" si="3"/>
        <v>ANO Girls A</v>
      </c>
      <c r="C80" s="81" t="s">
        <v>251</v>
      </c>
      <c r="D80" s="81" t="s">
        <v>47</v>
      </c>
      <c r="E80" s="52" t="s">
        <v>116</v>
      </c>
      <c r="F80" s="52" t="s">
        <v>40</v>
      </c>
      <c r="G80" s="52" t="s">
        <v>314</v>
      </c>
      <c r="H80" s="109" t="s">
        <v>314</v>
      </c>
      <c r="I80" s="77" t="str">
        <f t="shared" si="4"/>
        <v>ANO Girls A</v>
      </c>
    </row>
    <row r="81" spans="1:9" s="58" customFormat="1" x14ac:dyDescent="0.25">
      <c r="A81" s="62" t="str">
        <f t="shared" si="0"/>
        <v>GENIETS Astrid</v>
      </c>
      <c r="B81" s="52" t="str">
        <f t="shared" si="3"/>
        <v>INO Girls A</v>
      </c>
      <c r="C81" s="81" t="s">
        <v>251</v>
      </c>
      <c r="D81" s="81" t="s">
        <v>4</v>
      </c>
      <c r="E81" s="52" t="s">
        <v>117</v>
      </c>
      <c r="F81" s="52" t="s">
        <v>40</v>
      </c>
      <c r="G81" s="52" t="s">
        <v>310</v>
      </c>
      <c r="H81" s="109" t="s">
        <v>310</v>
      </c>
      <c r="I81" s="77" t="str">
        <f t="shared" si="4"/>
        <v>INO Girls A</v>
      </c>
    </row>
    <row r="82" spans="1:9" s="58" customFormat="1" x14ac:dyDescent="0.25">
      <c r="A82" s="62" t="str">
        <f t="shared" si="0"/>
        <v>GENIETS Maite</v>
      </c>
      <c r="B82" s="52" t="str">
        <f t="shared" si="3"/>
        <v>INO Girls B</v>
      </c>
      <c r="C82" s="81" t="s">
        <v>251</v>
      </c>
      <c r="D82" s="81" t="s">
        <v>4</v>
      </c>
      <c r="E82" s="52" t="s">
        <v>118</v>
      </c>
      <c r="F82" s="52" t="s">
        <v>40</v>
      </c>
      <c r="G82" s="52" t="s">
        <v>40</v>
      </c>
      <c r="H82" s="109" t="s">
        <v>313</v>
      </c>
      <c r="I82" s="77" t="str">
        <f t="shared" si="4"/>
        <v>INO Girls B</v>
      </c>
    </row>
    <row r="83" spans="1:9" s="58" customFormat="1" x14ac:dyDescent="0.25">
      <c r="A83" s="62" t="str">
        <f t="shared" si="0"/>
        <v>GHYS Charlotte</v>
      </c>
      <c r="B83" s="52" t="str">
        <f t="shared" si="3"/>
        <v>PRE Girls</v>
      </c>
      <c r="C83" s="81" t="s">
        <v>251</v>
      </c>
      <c r="D83" s="81" t="s">
        <v>2</v>
      </c>
      <c r="E83" s="52" t="s">
        <v>440</v>
      </c>
      <c r="F83" s="52" t="s">
        <v>40</v>
      </c>
      <c r="G83" s="52" t="s">
        <v>40</v>
      </c>
      <c r="H83" s="109" t="s">
        <v>220</v>
      </c>
      <c r="I83" s="77" t="str">
        <f t="shared" si="4"/>
        <v>PRE Girls</v>
      </c>
    </row>
    <row r="84" spans="1:9" s="58" customFormat="1" x14ac:dyDescent="0.25">
      <c r="A84" s="62" t="str">
        <f t="shared" si="0"/>
        <v>GODA Noa</v>
      </c>
      <c r="B84" s="52" t="str">
        <f t="shared" si="3"/>
        <v>INO Girls B</v>
      </c>
      <c r="C84" s="81" t="s">
        <v>251</v>
      </c>
      <c r="D84" s="81" t="s">
        <v>45</v>
      </c>
      <c r="E84" s="52" t="s">
        <v>119</v>
      </c>
      <c r="F84" s="52" t="s">
        <v>40</v>
      </c>
      <c r="G84" s="52" t="s">
        <v>40</v>
      </c>
      <c r="H84" s="109" t="s">
        <v>313</v>
      </c>
      <c r="I84" s="77" t="str">
        <f t="shared" si="4"/>
        <v>INO Girls B</v>
      </c>
    </row>
    <row r="85" spans="1:9" s="58" customFormat="1" x14ac:dyDescent="0.25">
      <c r="A85" s="62" t="str">
        <f t="shared" si="0"/>
        <v>GONZE Julie</v>
      </c>
      <c r="B85" s="52" t="str">
        <f t="shared" si="3"/>
        <v>BNO Girls B</v>
      </c>
      <c r="C85" s="81" t="s">
        <v>251</v>
      </c>
      <c r="D85" s="81" t="s">
        <v>8</v>
      </c>
      <c r="E85" s="52" t="s">
        <v>120</v>
      </c>
      <c r="F85" s="52" t="s">
        <v>40</v>
      </c>
      <c r="G85" s="52" t="s">
        <v>40</v>
      </c>
      <c r="H85" s="109" t="s">
        <v>311</v>
      </c>
      <c r="I85" s="77" t="str">
        <f t="shared" si="4"/>
        <v>BNO Girls B</v>
      </c>
    </row>
    <row r="86" spans="1:9" s="58" customFormat="1" x14ac:dyDescent="0.25">
      <c r="A86" s="62" t="str">
        <f t="shared" si="0"/>
        <v>GORIS Maaike</v>
      </c>
      <c r="B86" s="52" t="str">
        <f t="shared" si="3"/>
        <v>INO Girls B</v>
      </c>
      <c r="C86" s="81" t="s">
        <v>251</v>
      </c>
      <c r="D86" s="81" t="s">
        <v>42</v>
      </c>
      <c r="E86" s="52" t="s">
        <v>121</v>
      </c>
      <c r="F86" s="52" t="s">
        <v>40</v>
      </c>
      <c r="G86" s="52" t="s">
        <v>40</v>
      </c>
      <c r="H86" s="109" t="s">
        <v>313</v>
      </c>
      <c r="I86" s="77" t="str">
        <f t="shared" si="4"/>
        <v>INO Girls B</v>
      </c>
    </row>
    <row r="87" spans="1:9" s="58" customFormat="1" x14ac:dyDescent="0.25">
      <c r="A87" s="62" t="str">
        <f t="shared" ref="A87:A169" si="5">E87</f>
        <v>GOVERS Gilles</v>
      </c>
      <c r="B87" s="52" t="str">
        <f t="shared" si="3"/>
        <v>MIN Boys</v>
      </c>
      <c r="C87" s="81" t="s">
        <v>1</v>
      </c>
      <c r="D87" s="81" t="s">
        <v>47</v>
      </c>
      <c r="E87" s="52" t="s">
        <v>122</v>
      </c>
      <c r="F87" s="52" t="s">
        <v>40</v>
      </c>
      <c r="G87" s="52" t="s">
        <v>40</v>
      </c>
      <c r="H87" s="109" t="s">
        <v>317</v>
      </c>
      <c r="I87" s="77" t="str">
        <f t="shared" si="4"/>
        <v>MIN Boys</v>
      </c>
    </row>
    <row r="88" spans="1:9" s="58" customFormat="1" x14ac:dyDescent="0.25">
      <c r="A88" s="62" t="str">
        <f t="shared" si="5"/>
        <v>GOYVAERTS Sylke</v>
      </c>
      <c r="B88" s="52" t="str">
        <f t="shared" si="3"/>
        <v>MIN Girls</v>
      </c>
      <c r="C88" s="81" t="s">
        <v>251</v>
      </c>
      <c r="D88" s="81" t="s">
        <v>31</v>
      </c>
      <c r="E88" s="52" t="s">
        <v>123</v>
      </c>
      <c r="F88" s="52" t="s">
        <v>40</v>
      </c>
      <c r="G88" s="52" t="s">
        <v>40</v>
      </c>
      <c r="H88" s="109" t="s">
        <v>323</v>
      </c>
      <c r="I88" s="77" t="str">
        <f t="shared" si="4"/>
        <v>MIN Girls</v>
      </c>
    </row>
    <row r="89" spans="1:9" s="58" customFormat="1" x14ac:dyDescent="0.25">
      <c r="A89" s="62" t="str">
        <f t="shared" si="5"/>
        <v>GRYZLO Nina</v>
      </c>
      <c r="B89" s="52" t="str">
        <f t="shared" si="3"/>
        <v>MIN Girls</v>
      </c>
      <c r="C89" s="81" t="s">
        <v>251</v>
      </c>
      <c r="D89" s="81" t="s">
        <v>47</v>
      </c>
      <c r="E89" s="52" t="s">
        <v>124</v>
      </c>
      <c r="F89" s="52" t="s">
        <v>40</v>
      </c>
      <c r="G89" s="52" t="s">
        <v>40</v>
      </c>
      <c r="H89" s="109" t="s">
        <v>323</v>
      </c>
      <c r="I89" s="77" t="str">
        <f t="shared" si="4"/>
        <v>MIN Girls</v>
      </c>
    </row>
    <row r="90" spans="1:9" s="58" customFormat="1" x14ac:dyDescent="0.25">
      <c r="A90" s="62" t="str">
        <f>E90</f>
        <v>GYSEMANS Yinthe</v>
      </c>
      <c r="B90" s="52" t="str">
        <f t="shared" si="3"/>
        <v>PRE Girls</v>
      </c>
      <c r="C90" s="81" t="s">
        <v>251</v>
      </c>
      <c r="D90" s="81" t="s">
        <v>3</v>
      </c>
      <c r="E90" s="52" t="s">
        <v>400</v>
      </c>
      <c r="F90" s="52" t="s">
        <v>40</v>
      </c>
      <c r="G90" s="116" t="s">
        <v>40</v>
      </c>
      <c r="H90" s="109" t="s">
        <v>220</v>
      </c>
      <c r="I90" s="77" t="str">
        <f t="shared" si="4"/>
        <v>PRE Girls</v>
      </c>
    </row>
    <row r="91" spans="1:9" s="58" customFormat="1" x14ac:dyDescent="0.25">
      <c r="A91" s="62" t="str">
        <f t="shared" si="5"/>
        <v>HABETS Maité</v>
      </c>
      <c r="B91" s="52" t="str">
        <f t="shared" si="3"/>
        <v>JUN Ladies B</v>
      </c>
      <c r="C91" s="81" t="s">
        <v>251</v>
      </c>
      <c r="D91" s="81" t="s">
        <v>3</v>
      </c>
      <c r="E91" s="52" t="s">
        <v>125</v>
      </c>
      <c r="F91" s="52" t="s">
        <v>40</v>
      </c>
      <c r="G91" s="52" t="s">
        <v>40</v>
      </c>
      <c r="H91" s="109" t="s">
        <v>221</v>
      </c>
      <c r="I91" s="77" t="str">
        <f t="shared" si="4"/>
        <v>JUN Ladies B</v>
      </c>
    </row>
    <row r="92" spans="1:9" s="58" customFormat="1" x14ac:dyDescent="0.25">
      <c r="A92" s="62" t="str">
        <f t="shared" si="5"/>
        <v>HAMAYS Maé</v>
      </c>
      <c r="B92" s="52" t="str">
        <f t="shared" si="3"/>
        <v>BNO Girls B</v>
      </c>
      <c r="C92" s="81" t="s">
        <v>251</v>
      </c>
      <c r="D92" s="81" t="s">
        <v>6</v>
      </c>
      <c r="E92" s="52" t="s">
        <v>126</v>
      </c>
      <c r="F92" s="52" t="s">
        <v>40</v>
      </c>
      <c r="G92" s="52" t="s">
        <v>40</v>
      </c>
      <c r="H92" s="109" t="s">
        <v>311</v>
      </c>
      <c r="I92" s="77" t="str">
        <f t="shared" si="4"/>
        <v>BNO Girls B</v>
      </c>
    </row>
    <row r="93" spans="1:9" s="58" customFormat="1" x14ac:dyDescent="0.25">
      <c r="A93" s="62" t="str">
        <f t="shared" si="5"/>
        <v>HEINEN Laura</v>
      </c>
      <c r="B93" s="52" t="str">
        <f t="shared" si="3"/>
        <v>ANO Girls A</v>
      </c>
      <c r="C93" s="81" t="s">
        <v>251</v>
      </c>
      <c r="D93" s="81" t="s">
        <v>5</v>
      </c>
      <c r="E93" s="52" t="s">
        <v>127</v>
      </c>
      <c r="F93" s="52" t="s">
        <v>40</v>
      </c>
      <c r="G93" s="52" t="s">
        <v>314</v>
      </c>
      <c r="H93" s="109" t="s">
        <v>314</v>
      </c>
      <c r="I93" s="77" t="str">
        <f t="shared" si="4"/>
        <v>ANO Girls A</v>
      </c>
    </row>
    <row r="94" spans="1:9" s="58" customFormat="1" x14ac:dyDescent="0.25">
      <c r="A94" s="62" t="str">
        <f t="shared" si="5"/>
        <v>HENDRICKX Loena</v>
      </c>
      <c r="B94" s="52" t="str">
        <f t="shared" si="3"/>
        <v>SEN Ladies A</v>
      </c>
      <c r="C94" s="81" t="s">
        <v>251</v>
      </c>
      <c r="D94" s="81" t="s">
        <v>8</v>
      </c>
      <c r="E94" s="52" t="s">
        <v>128</v>
      </c>
      <c r="F94" s="52" t="s">
        <v>40</v>
      </c>
      <c r="G94" s="52" t="s">
        <v>325</v>
      </c>
      <c r="H94" s="109" t="s">
        <v>325</v>
      </c>
      <c r="I94" s="77" t="str">
        <f t="shared" si="4"/>
        <v>SEN Ladies A</v>
      </c>
    </row>
    <row r="95" spans="1:9" s="58" customFormat="1" x14ac:dyDescent="0.25">
      <c r="A95" s="62" t="str">
        <f t="shared" si="5"/>
        <v>HENDRICKX Stephanie</v>
      </c>
      <c r="B95" s="52" t="str">
        <f t="shared" si="3"/>
        <v>ANO Girls B</v>
      </c>
      <c r="C95" s="81" t="s">
        <v>251</v>
      </c>
      <c r="D95" s="137" t="s">
        <v>3</v>
      </c>
      <c r="E95" s="52" t="s">
        <v>129</v>
      </c>
      <c r="F95" s="52" t="s">
        <v>40</v>
      </c>
      <c r="G95" s="52" t="s">
        <v>40</v>
      </c>
      <c r="H95" s="109" t="s">
        <v>315</v>
      </c>
      <c r="I95" s="77" t="str">
        <f t="shared" si="4"/>
        <v>ANO Girls B</v>
      </c>
    </row>
    <row r="96" spans="1:9" s="58" customFormat="1" x14ac:dyDescent="0.25">
      <c r="A96" s="62" t="str">
        <f t="shared" si="5"/>
        <v>HENNES Myrthe</v>
      </c>
      <c r="B96" s="52" t="str">
        <f t="shared" si="3"/>
        <v>MIN Girls</v>
      </c>
      <c r="C96" s="81" t="s">
        <v>251</v>
      </c>
      <c r="D96" s="81" t="s">
        <v>3</v>
      </c>
      <c r="E96" s="52" t="s">
        <v>341</v>
      </c>
      <c r="F96" s="52" t="s">
        <v>40</v>
      </c>
      <c r="G96" s="52" t="s">
        <v>40</v>
      </c>
      <c r="H96" s="109" t="s">
        <v>323</v>
      </c>
      <c r="I96" s="77" t="str">
        <f t="shared" si="4"/>
        <v>MIN Girls</v>
      </c>
    </row>
    <row r="97" spans="1:9" s="58" customFormat="1" x14ac:dyDescent="0.25">
      <c r="A97" s="62" t="str">
        <f t="shared" si="5"/>
        <v>HERMANS Marie</v>
      </c>
      <c r="B97" s="52" t="str">
        <f t="shared" si="3"/>
        <v>PRE Girls</v>
      </c>
      <c r="C97" s="81" t="s">
        <v>251</v>
      </c>
      <c r="D97" s="81" t="s">
        <v>2</v>
      </c>
      <c r="E97" s="52" t="s">
        <v>239</v>
      </c>
      <c r="F97" s="52" t="s">
        <v>40</v>
      </c>
      <c r="G97" s="109" t="s">
        <v>40</v>
      </c>
      <c r="H97" s="109" t="s">
        <v>220</v>
      </c>
      <c r="I97" s="77" t="str">
        <f t="shared" si="4"/>
        <v>PRE Girls</v>
      </c>
    </row>
    <row r="98" spans="1:9" s="58" customFormat="1" x14ac:dyDescent="0.25">
      <c r="A98" s="62" t="str">
        <f>E98</f>
        <v>HOLTRUST Diedre</v>
      </c>
      <c r="B98" s="52" t="str">
        <f t="shared" si="3"/>
        <v>MIN Girls</v>
      </c>
      <c r="C98" s="81" t="s">
        <v>251</v>
      </c>
      <c r="D98" s="81" t="s">
        <v>45</v>
      </c>
      <c r="E98" s="52" t="s">
        <v>355</v>
      </c>
      <c r="F98" s="52" t="s">
        <v>40</v>
      </c>
      <c r="G98" s="109" t="s">
        <v>40</v>
      </c>
      <c r="H98" s="109" t="s">
        <v>323</v>
      </c>
      <c r="I98" s="77" t="str">
        <f t="shared" si="4"/>
        <v>MIN Girls</v>
      </c>
    </row>
    <row r="99" spans="1:9" s="58" customFormat="1" x14ac:dyDescent="0.25">
      <c r="A99" s="62" t="str">
        <f t="shared" si="5"/>
        <v>HONHON Alexiane</v>
      </c>
      <c r="B99" s="52" t="str">
        <f t="shared" si="3"/>
        <v>INO Girls A</v>
      </c>
      <c r="C99" s="81" t="s">
        <v>251</v>
      </c>
      <c r="D99" s="137" t="s">
        <v>54</v>
      </c>
      <c r="E99" s="52" t="s">
        <v>130</v>
      </c>
      <c r="F99" s="52" t="s">
        <v>40</v>
      </c>
      <c r="G99" s="52" t="s">
        <v>310</v>
      </c>
      <c r="H99" s="109" t="s">
        <v>310</v>
      </c>
      <c r="I99" s="77" t="str">
        <f t="shared" si="4"/>
        <v>INO Girls A</v>
      </c>
    </row>
    <row r="100" spans="1:9" s="58" customFormat="1" x14ac:dyDescent="0.25">
      <c r="A100" s="62" t="str">
        <f t="shared" si="5"/>
        <v>HONHON Celiane</v>
      </c>
      <c r="B100" s="52" t="str">
        <f t="shared" si="3"/>
        <v>ANO Girls A</v>
      </c>
      <c r="C100" s="81" t="s">
        <v>251</v>
      </c>
      <c r="D100" s="137" t="s">
        <v>54</v>
      </c>
      <c r="E100" s="52" t="s">
        <v>131</v>
      </c>
      <c r="F100" s="52" t="s">
        <v>40</v>
      </c>
      <c r="G100" s="116" t="s">
        <v>314</v>
      </c>
      <c r="H100" s="109" t="s">
        <v>312</v>
      </c>
      <c r="I100" s="77" t="str">
        <f t="shared" si="4"/>
        <v>ANO Girls A</v>
      </c>
    </row>
    <row r="101" spans="1:9" s="58" customFormat="1" x14ac:dyDescent="0.25">
      <c r="A101" s="62" t="str">
        <f>E101</f>
        <v>HOVINE Jade</v>
      </c>
      <c r="B101" s="52" t="str">
        <f t="shared" si="3"/>
        <v>SEN Ladies A</v>
      </c>
      <c r="C101" s="81" t="s">
        <v>251</v>
      </c>
      <c r="D101" s="81" t="s">
        <v>16</v>
      </c>
      <c r="E101" s="52" t="s">
        <v>132</v>
      </c>
      <c r="F101" s="52" t="s">
        <v>40</v>
      </c>
      <c r="G101" s="116" t="s">
        <v>325</v>
      </c>
      <c r="H101" s="109" t="s">
        <v>325</v>
      </c>
      <c r="I101" s="77" t="str">
        <f t="shared" si="4"/>
        <v>SEN Ladies A</v>
      </c>
    </row>
    <row r="102" spans="1:9" s="58" customFormat="1" x14ac:dyDescent="0.25">
      <c r="A102" s="62" t="str">
        <f t="shared" si="5"/>
        <v>HUYBRECHTS Thomas</v>
      </c>
      <c r="B102" s="52" t="str">
        <f t="shared" si="3"/>
        <v>MIN Boys</v>
      </c>
      <c r="C102" s="81" t="s">
        <v>1</v>
      </c>
      <c r="D102" s="81" t="s">
        <v>8</v>
      </c>
      <c r="E102" s="52" t="s">
        <v>133</v>
      </c>
      <c r="F102" s="52" t="s">
        <v>40</v>
      </c>
      <c r="G102" s="52" t="s">
        <v>40</v>
      </c>
      <c r="H102" s="109" t="s">
        <v>317</v>
      </c>
      <c r="I102" s="77" t="str">
        <f t="shared" si="4"/>
        <v>MIN Boys</v>
      </c>
    </row>
    <row r="103" spans="1:9" s="58" customFormat="1" x14ac:dyDescent="0.25">
      <c r="A103" s="62" t="str">
        <f t="shared" si="5"/>
        <v>HUYGENS Melina</v>
      </c>
      <c r="B103" s="52" t="str">
        <f t="shared" si="3"/>
        <v>ANO Girls A</v>
      </c>
      <c r="C103" s="81" t="s">
        <v>251</v>
      </c>
      <c r="D103" s="81" t="s">
        <v>42</v>
      </c>
      <c r="E103" s="52" t="s">
        <v>134</v>
      </c>
      <c r="F103" s="52" t="s">
        <v>40</v>
      </c>
      <c r="G103" s="52" t="s">
        <v>314</v>
      </c>
      <c r="H103" s="109" t="s">
        <v>312</v>
      </c>
      <c r="I103" s="77" t="str">
        <f t="shared" si="4"/>
        <v>ANO Girls A</v>
      </c>
    </row>
    <row r="104" spans="1:9" s="58" customFormat="1" x14ac:dyDescent="0.25">
      <c r="A104" s="62" t="str">
        <f t="shared" si="5"/>
        <v>HYZIEWIEZ Kendra</v>
      </c>
      <c r="B104" s="52" t="str">
        <f t="shared" si="3"/>
        <v>MIN Girls</v>
      </c>
      <c r="C104" s="81" t="s">
        <v>251</v>
      </c>
      <c r="D104" s="81" t="s">
        <v>5</v>
      </c>
      <c r="E104" s="52" t="s">
        <v>356</v>
      </c>
      <c r="F104" s="52" t="s">
        <v>40</v>
      </c>
      <c r="G104" s="52" t="s">
        <v>40</v>
      </c>
      <c r="H104" s="109" t="s">
        <v>323</v>
      </c>
      <c r="I104" s="77" t="str">
        <f t="shared" si="4"/>
        <v>MIN Girls</v>
      </c>
    </row>
    <row r="105" spans="1:9" s="58" customFormat="1" x14ac:dyDescent="0.25">
      <c r="A105" s="62" t="str">
        <f>E105</f>
        <v>INGELBRECHT Tara</v>
      </c>
      <c r="B105" s="52" t="str">
        <f t="shared" si="3"/>
        <v>PRE Girls</v>
      </c>
      <c r="C105" s="81" t="s">
        <v>251</v>
      </c>
      <c r="D105" s="81" t="s">
        <v>254</v>
      </c>
      <c r="E105" s="52" t="s">
        <v>379</v>
      </c>
      <c r="F105" s="52" t="s">
        <v>40</v>
      </c>
      <c r="G105" s="116" t="s">
        <v>40</v>
      </c>
      <c r="H105" s="109" t="s">
        <v>220</v>
      </c>
      <c r="I105" s="77" t="str">
        <f t="shared" si="4"/>
        <v>PRE Girls</v>
      </c>
    </row>
    <row r="106" spans="1:9" s="58" customFormat="1" x14ac:dyDescent="0.25">
      <c r="A106" s="62" t="str">
        <f t="shared" si="5"/>
        <v>JACOB Elise</v>
      </c>
      <c r="B106" s="52" t="str">
        <f t="shared" si="3"/>
        <v>INO Girls B</v>
      </c>
      <c r="C106" s="81" t="s">
        <v>251</v>
      </c>
      <c r="D106" s="81" t="s">
        <v>5</v>
      </c>
      <c r="E106" s="52" t="s">
        <v>135</v>
      </c>
      <c r="F106" s="52" t="s">
        <v>40</v>
      </c>
      <c r="G106" s="52" t="s">
        <v>40</v>
      </c>
      <c r="H106" s="109" t="s">
        <v>313</v>
      </c>
      <c r="I106" s="77" t="str">
        <f t="shared" si="4"/>
        <v>INO Girls B</v>
      </c>
    </row>
    <row r="107" spans="1:9" s="58" customFormat="1" x14ac:dyDescent="0.25">
      <c r="A107" s="62" t="str">
        <f t="shared" si="5"/>
        <v>JACOBS Sunny</v>
      </c>
      <c r="B107" s="52" t="str">
        <f t="shared" si="3"/>
        <v>MIN Girls</v>
      </c>
      <c r="C107" s="81" t="s">
        <v>251</v>
      </c>
      <c r="D107" s="81" t="s">
        <v>47</v>
      </c>
      <c r="E107" s="52" t="s">
        <v>136</v>
      </c>
      <c r="F107" s="52" t="s">
        <v>40</v>
      </c>
      <c r="G107" s="52" t="s">
        <v>40</v>
      </c>
      <c r="H107" s="109" t="s">
        <v>323</v>
      </c>
      <c r="I107" s="77" t="str">
        <f t="shared" si="4"/>
        <v>MIN Girls</v>
      </c>
    </row>
    <row r="108" spans="1:9" s="58" customFormat="1" x14ac:dyDescent="0.25">
      <c r="A108" s="62" t="str">
        <f t="shared" si="5"/>
        <v>JÄMSÄ Klaara</v>
      </c>
      <c r="B108" s="52" t="str">
        <f t="shared" si="3"/>
        <v>INO Girls A</v>
      </c>
      <c r="C108" s="81" t="s">
        <v>251</v>
      </c>
      <c r="D108" s="81" t="s">
        <v>45</v>
      </c>
      <c r="E108" s="52" t="s">
        <v>408</v>
      </c>
      <c r="F108" s="52" t="s">
        <v>40</v>
      </c>
      <c r="G108" s="52" t="s">
        <v>310</v>
      </c>
      <c r="H108" s="109" t="s">
        <v>310</v>
      </c>
      <c r="I108" s="77" t="str">
        <f t="shared" si="4"/>
        <v>INO Girls A</v>
      </c>
    </row>
    <row r="109" spans="1:9" s="58" customFormat="1" x14ac:dyDescent="0.25">
      <c r="A109" s="62" t="str">
        <f t="shared" si="5"/>
        <v>JANSE Elfya</v>
      </c>
      <c r="B109" s="52" t="str">
        <f t="shared" si="3"/>
        <v>BNO Girls A</v>
      </c>
      <c r="C109" s="81" t="s">
        <v>251</v>
      </c>
      <c r="D109" s="81" t="s">
        <v>7</v>
      </c>
      <c r="E109" s="52" t="s">
        <v>137</v>
      </c>
      <c r="F109" s="52" t="s">
        <v>40</v>
      </c>
      <c r="G109" s="116" t="s">
        <v>316</v>
      </c>
      <c r="H109" s="109" t="s">
        <v>316</v>
      </c>
      <c r="I109" s="77" t="str">
        <f t="shared" si="4"/>
        <v>BNO Girls A</v>
      </c>
    </row>
    <row r="110" spans="1:9" s="58" customFormat="1" x14ac:dyDescent="0.25">
      <c r="A110" s="62" t="str">
        <f t="shared" si="5"/>
        <v>JANSSENS Too</v>
      </c>
      <c r="B110" s="52" t="str">
        <f t="shared" si="3"/>
        <v>PRE Girls</v>
      </c>
      <c r="C110" s="81" t="s">
        <v>251</v>
      </c>
      <c r="D110" s="81" t="s">
        <v>8</v>
      </c>
      <c r="E110" s="52" t="s">
        <v>357</v>
      </c>
      <c r="F110" s="52" t="s">
        <v>40</v>
      </c>
      <c r="G110" s="109" t="s">
        <v>40</v>
      </c>
      <c r="H110" s="109" t="s">
        <v>220</v>
      </c>
      <c r="I110" s="77" t="str">
        <f t="shared" si="4"/>
        <v>PRE Girls</v>
      </c>
    </row>
    <row r="111" spans="1:9" s="58" customFormat="1" x14ac:dyDescent="0.25">
      <c r="A111" s="62" t="str">
        <f t="shared" si="5"/>
        <v>JENNES Charlotte</v>
      </c>
      <c r="B111" s="52" t="str">
        <f t="shared" si="3"/>
        <v>ANO Girls A</v>
      </c>
      <c r="C111" s="81" t="s">
        <v>251</v>
      </c>
      <c r="D111" s="81" t="s">
        <v>47</v>
      </c>
      <c r="E111" s="52" t="s">
        <v>138</v>
      </c>
      <c r="F111" s="52" t="s">
        <v>40</v>
      </c>
      <c r="G111" s="52" t="s">
        <v>314</v>
      </c>
      <c r="H111" s="109" t="s">
        <v>312</v>
      </c>
      <c r="I111" s="77" t="str">
        <f t="shared" si="4"/>
        <v>ANO Girls A</v>
      </c>
    </row>
    <row r="112" spans="1:9" s="58" customFormat="1" x14ac:dyDescent="0.25">
      <c r="A112" s="62" t="str">
        <f t="shared" si="5"/>
        <v>JENNES Jolien</v>
      </c>
      <c r="B112" s="52" t="str">
        <f t="shared" si="3"/>
        <v>ANO Girls A</v>
      </c>
      <c r="C112" s="81" t="s">
        <v>251</v>
      </c>
      <c r="D112" s="81" t="s">
        <v>47</v>
      </c>
      <c r="E112" s="52" t="s">
        <v>139</v>
      </c>
      <c r="F112" s="52" t="s">
        <v>40</v>
      </c>
      <c r="G112" s="52" t="s">
        <v>314</v>
      </c>
      <c r="H112" s="109" t="s">
        <v>312</v>
      </c>
      <c r="I112" s="77" t="str">
        <f t="shared" si="4"/>
        <v>ANO Girls A</v>
      </c>
    </row>
    <row r="113" spans="1:9" s="58" customFormat="1" x14ac:dyDescent="0.25">
      <c r="A113" s="62" t="str">
        <f>E113</f>
        <v>JORISSEN Zare</v>
      </c>
      <c r="B113" s="52" t="str">
        <f t="shared" si="3"/>
        <v>PRE Girls</v>
      </c>
      <c r="C113" s="81" t="s">
        <v>251</v>
      </c>
      <c r="D113" s="81" t="s">
        <v>2</v>
      </c>
      <c r="E113" s="52" t="s">
        <v>423</v>
      </c>
      <c r="F113" s="52" t="s">
        <v>40</v>
      </c>
      <c r="G113" s="109" t="s">
        <v>40</v>
      </c>
      <c r="H113" s="109" t="s">
        <v>220</v>
      </c>
      <c r="I113" s="77" t="str">
        <f t="shared" si="4"/>
        <v>PRE Girls</v>
      </c>
    </row>
    <row r="114" spans="1:9" s="58" customFormat="1" x14ac:dyDescent="0.25">
      <c r="A114" s="62" t="str">
        <f t="shared" si="5"/>
        <v>KEIJERS Kesha</v>
      </c>
      <c r="B114" s="52" t="str">
        <f t="shared" si="3"/>
        <v>PRE Girls</v>
      </c>
      <c r="C114" s="81" t="s">
        <v>251</v>
      </c>
      <c r="D114" s="81" t="s">
        <v>3</v>
      </c>
      <c r="E114" s="52" t="s">
        <v>415</v>
      </c>
      <c r="F114" s="52" t="s">
        <v>40</v>
      </c>
      <c r="G114" s="52" t="s">
        <v>40</v>
      </c>
      <c r="H114" s="109" t="s">
        <v>220</v>
      </c>
      <c r="I114" s="77" t="str">
        <f t="shared" si="4"/>
        <v>PRE Girls</v>
      </c>
    </row>
    <row r="115" spans="1:9" s="58" customFormat="1" x14ac:dyDescent="0.25">
      <c r="A115" s="62" t="str">
        <f t="shared" si="5"/>
        <v>KNECHT Katoo</v>
      </c>
      <c r="B115" s="52" t="str">
        <f t="shared" si="3"/>
        <v>MIN Girls</v>
      </c>
      <c r="C115" s="81" t="s">
        <v>251</v>
      </c>
      <c r="D115" s="81" t="s">
        <v>3</v>
      </c>
      <c r="E115" s="52" t="s">
        <v>345</v>
      </c>
      <c r="F115" s="52" t="s">
        <v>40</v>
      </c>
      <c r="G115" s="52" t="s">
        <v>40</v>
      </c>
      <c r="H115" s="109" t="s">
        <v>323</v>
      </c>
      <c r="I115" s="77" t="str">
        <f t="shared" si="4"/>
        <v>MIN Girls</v>
      </c>
    </row>
    <row r="116" spans="1:9" s="58" customFormat="1" x14ac:dyDescent="0.25">
      <c r="A116" s="62" t="str">
        <f t="shared" si="5"/>
        <v>KOECK Sevanne</v>
      </c>
      <c r="B116" s="52" t="str">
        <f t="shared" si="3"/>
        <v>INO Girls A</v>
      </c>
      <c r="C116" s="81" t="s">
        <v>251</v>
      </c>
      <c r="D116" s="81" t="s">
        <v>45</v>
      </c>
      <c r="E116" s="52" t="s">
        <v>140</v>
      </c>
      <c r="F116" s="52" t="s">
        <v>40</v>
      </c>
      <c r="G116" s="109" t="s">
        <v>310</v>
      </c>
      <c r="H116" s="109" t="s">
        <v>310</v>
      </c>
      <c r="I116" s="77" t="str">
        <f t="shared" si="4"/>
        <v>INO Girls A</v>
      </c>
    </row>
    <row r="117" spans="1:9" s="58" customFormat="1" x14ac:dyDescent="0.25">
      <c r="A117" s="62" t="str">
        <f t="shared" si="5"/>
        <v>KREMER Alena</v>
      </c>
      <c r="B117" s="52" t="str">
        <f t="shared" si="3"/>
        <v>BNO Girls B</v>
      </c>
      <c r="C117" s="81" t="s">
        <v>251</v>
      </c>
      <c r="D117" s="81" t="s">
        <v>254</v>
      </c>
      <c r="E117" s="52" t="s">
        <v>387</v>
      </c>
      <c r="F117" s="52" t="s">
        <v>40</v>
      </c>
      <c r="G117" s="52" t="s">
        <v>40</v>
      </c>
      <c r="H117" s="109" t="s">
        <v>311</v>
      </c>
      <c r="I117" s="77" t="str">
        <f t="shared" si="4"/>
        <v>BNO Girls B</v>
      </c>
    </row>
    <row r="118" spans="1:9" s="58" customFormat="1" x14ac:dyDescent="0.25">
      <c r="A118" s="62" t="str">
        <f t="shared" si="5"/>
        <v>KROUGLOV Denis</v>
      </c>
      <c r="B118" s="52" t="str">
        <f t="shared" si="3"/>
        <v>ANO Boys A</v>
      </c>
      <c r="C118" s="81" t="s">
        <v>1</v>
      </c>
      <c r="D118" s="81" t="s">
        <v>45</v>
      </c>
      <c r="E118" s="52" t="s">
        <v>141</v>
      </c>
      <c r="F118" s="52" t="s">
        <v>40</v>
      </c>
      <c r="G118" s="52" t="s">
        <v>327</v>
      </c>
      <c r="H118" s="109" t="s">
        <v>322</v>
      </c>
      <c r="I118" s="77" t="str">
        <f t="shared" si="4"/>
        <v>ANO Boys A</v>
      </c>
    </row>
    <row r="119" spans="1:9" s="58" customFormat="1" x14ac:dyDescent="0.25">
      <c r="A119" s="62" t="str">
        <f t="shared" si="5"/>
        <v>KROUGLOVA Nastya</v>
      </c>
      <c r="B119" s="52" t="str">
        <f t="shared" si="3"/>
        <v>BNO Girls B</v>
      </c>
      <c r="C119" s="81" t="s">
        <v>251</v>
      </c>
      <c r="D119" s="81" t="s">
        <v>45</v>
      </c>
      <c r="E119" s="52" t="s">
        <v>142</v>
      </c>
      <c r="F119" s="52" t="s">
        <v>40</v>
      </c>
      <c r="G119" s="52" t="s">
        <v>40</v>
      </c>
      <c r="H119" s="109" t="s">
        <v>311</v>
      </c>
      <c r="I119" s="77" t="str">
        <f t="shared" si="4"/>
        <v>BNO Girls B</v>
      </c>
    </row>
    <row r="120" spans="1:9" s="58" customFormat="1" x14ac:dyDescent="0.25">
      <c r="A120" s="62" t="str">
        <f t="shared" si="5"/>
        <v>KUCZYNSKA Luiza</v>
      </c>
      <c r="B120" s="52" t="str">
        <f t="shared" si="3"/>
        <v>INO Girls A</v>
      </c>
      <c r="C120" s="81" t="s">
        <v>251</v>
      </c>
      <c r="D120" s="81" t="s">
        <v>2</v>
      </c>
      <c r="E120" s="52" t="s">
        <v>143</v>
      </c>
      <c r="F120" s="52" t="s">
        <v>40</v>
      </c>
      <c r="G120" s="52" t="s">
        <v>310</v>
      </c>
      <c r="H120" s="109" t="s">
        <v>310</v>
      </c>
      <c r="I120" s="77" t="str">
        <f t="shared" si="4"/>
        <v>INO Girls A</v>
      </c>
    </row>
    <row r="121" spans="1:9" s="58" customFormat="1" x14ac:dyDescent="0.25">
      <c r="A121" s="62" t="str">
        <f t="shared" si="5"/>
        <v>LAENEN Amber</v>
      </c>
      <c r="B121" s="52" t="str">
        <f t="shared" si="3"/>
        <v>INO Girls B</v>
      </c>
      <c r="C121" s="81" t="s">
        <v>251</v>
      </c>
      <c r="D121" s="81" t="s">
        <v>47</v>
      </c>
      <c r="E121" s="52" t="s">
        <v>144</v>
      </c>
      <c r="F121" s="52" t="s">
        <v>40</v>
      </c>
      <c r="G121" s="52" t="s">
        <v>40</v>
      </c>
      <c r="H121" s="109" t="s">
        <v>313</v>
      </c>
      <c r="I121" s="77" t="str">
        <f t="shared" si="4"/>
        <v>INO Girls B</v>
      </c>
    </row>
    <row r="122" spans="1:9" s="58" customFormat="1" x14ac:dyDescent="0.25">
      <c r="A122" s="62" t="str">
        <f t="shared" si="5"/>
        <v>LANNOO Yara</v>
      </c>
      <c r="B122" s="52" t="str">
        <f t="shared" si="3"/>
        <v>INO Girls B</v>
      </c>
      <c r="C122" s="81" t="s">
        <v>251</v>
      </c>
      <c r="D122" s="81" t="s">
        <v>254</v>
      </c>
      <c r="E122" s="52" t="s">
        <v>145</v>
      </c>
      <c r="F122" s="52" t="s">
        <v>40</v>
      </c>
      <c r="G122" s="52" t="s">
        <v>40</v>
      </c>
      <c r="H122" s="109" t="s">
        <v>313</v>
      </c>
      <c r="I122" s="77" t="str">
        <f t="shared" si="4"/>
        <v>INO Girls B</v>
      </c>
    </row>
    <row r="123" spans="1:9" s="58" customFormat="1" x14ac:dyDescent="0.25">
      <c r="A123" s="62" t="str">
        <f t="shared" si="5"/>
        <v>LAPADAT Anouk</v>
      </c>
      <c r="B123" s="52" t="str">
        <f t="shared" si="3"/>
        <v>INO Girls A</v>
      </c>
      <c r="C123" s="81" t="s">
        <v>251</v>
      </c>
      <c r="D123" s="81" t="s">
        <v>6</v>
      </c>
      <c r="E123" s="52" t="s">
        <v>146</v>
      </c>
      <c r="F123" s="52" t="s">
        <v>40</v>
      </c>
      <c r="G123" s="52" t="s">
        <v>310</v>
      </c>
      <c r="H123" s="109" t="s">
        <v>310</v>
      </c>
      <c r="I123" s="77" t="str">
        <f t="shared" si="4"/>
        <v>INO Girls A</v>
      </c>
    </row>
    <row r="124" spans="1:9" s="58" customFormat="1" x14ac:dyDescent="0.25">
      <c r="A124" s="62" t="str">
        <f t="shared" si="5"/>
        <v>LARNO Yentl</v>
      </c>
      <c r="B124" s="52" t="str">
        <f t="shared" si="3"/>
        <v>BNO Girls B</v>
      </c>
      <c r="C124" s="81" t="s">
        <v>251</v>
      </c>
      <c r="D124" s="81" t="s">
        <v>3</v>
      </c>
      <c r="E124" s="52" t="s">
        <v>147</v>
      </c>
      <c r="F124" s="52" t="s">
        <v>40</v>
      </c>
      <c r="G124" s="52" t="s">
        <v>40</v>
      </c>
      <c r="H124" s="109" t="s">
        <v>311</v>
      </c>
      <c r="I124" s="77" t="str">
        <f t="shared" si="4"/>
        <v>BNO Girls B</v>
      </c>
    </row>
    <row r="125" spans="1:9" s="58" customFormat="1" x14ac:dyDescent="0.25">
      <c r="A125" s="62" t="str">
        <f t="shared" si="5"/>
        <v>LE Linh</v>
      </c>
      <c r="B125" s="52" t="str">
        <f t="shared" si="3"/>
        <v>INO Girls A</v>
      </c>
      <c r="C125" s="81" t="s">
        <v>251</v>
      </c>
      <c r="D125" s="81" t="s">
        <v>42</v>
      </c>
      <c r="E125" s="52" t="s">
        <v>388</v>
      </c>
      <c r="F125" s="52" t="s">
        <v>40</v>
      </c>
      <c r="G125" s="52" t="s">
        <v>310</v>
      </c>
      <c r="H125" s="109" t="s">
        <v>310</v>
      </c>
      <c r="I125" s="77" t="str">
        <f t="shared" si="4"/>
        <v>INO Girls A</v>
      </c>
    </row>
    <row r="126" spans="1:9" s="58" customFormat="1" x14ac:dyDescent="0.25">
      <c r="A126" s="62" t="str">
        <f t="shared" si="5"/>
        <v>LEANDER Gabriel</v>
      </c>
      <c r="B126" s="52"/>
      <c r="C126" s="81"/>
      <c r="D126" s="81"/>
      <c r="E126" s="52" t="s">
        <v>530</v>
      </c>
      <c r="F126" s="52"/>
      <c r="G126" s="52"/>
      <c r="H126" s="109"/>
      <c r="I126" s="77"/>
    </row>
    <row r="127" spans="1:9" s="58" customFormat="1" x14ac:dyDescent="0.25">
      <c r="A127" s="62" t="str">
        <f t="shared" si="5"/>
        <v>LEFEVRE Bélana</v>
      </c>
      <c r="B127" s="52" t="str">
        <f>IF($F$250="B competition",H127,IF($F$250="A competition",G127,I127))</f>
        <v>MIN Girls</v>
      </c>
      <c r="C127" s="81" t="s">
        <v>251</v>
      </c>
      <c r="D127" s="81" t="s">
        <v>6</v>
      </c>
      <c r="E127" s="52" t="s">
        <v>412</v>
      </c>
      <c r="F127" s="52" t="s">
        <v>40</v>
      </c>
      <c r="G127" s="52" t="s">
        <v>40</v>
      </c>
      <c r="H127" s="109" t="s">
        <v>323</v>
      </c>
      <c r="I127" s="77" t="str">
        <f t="shared" si="4"/>
        <v>MIN Girls</v>
      </c>
    </row>
    <row r="128" spans="1:9" s="58" customFormat="1" x14ac:dyDescent="0.25">
      <c r="A128" s="62" t="str">
        <f t="shared" si="5"/>
        <v>LIEVENS Milana</v>
      </c>
      <c r="B128" s="52" t="str">
        <f>IF($F$250="B competition",H128,IF($F$250="A competition",G128,I128))</f>
        <v>PRE Girls</v>
      </c>
      <c r="C128" s="81" t="s">
        <v>251</v>
      </c>
      <c r="D128" s="81" t="s">
        <v>6</v>
      </c>
      <c r="E128" s="52" t="s">
        <v>426</v>
      </c>
      <c r="F128" s="52" t="s">
        <v>40</v>
      </c>
      <c r="G128" s="109" t="s">
        <v>40</v>
      </c>
      <c r="H128" s="109" t="s">
        <v>220</v>
      </c>
      <c r="I128" s="77" t="str">
        <f t="shared" si="4"/>
        <v>PRE Girls</v>
      </c>
    </row>
    <row r="129" spans="1:9" s="58" customFormat="1" x14ac:dyDescent="0.25">
      <c r="A129" s="62" t="str">
        <f t="shared" si="5"/>
        <v>LISON Caroline</v>
      </c>
      <c r="B129" s="52" t="str">
        <f>IF($F$250="B competition",H129,IF($F$250="A competition",G129,I129))</f>
        <v>INO Girls A</v>
      </c>
      <c r="C129" s="81" t="s">
        <v>251</v>
      </c>
      <c r="D129" s="81" t="s">
        <v>17</v>
      </c>
      <c r="E129" s="52" t="s">
        <v>148</v>
      </c>
      <c r="F129" s="52" t="s">
        <v>40</v>
      </c>
      <c r="G129" s="52" t="s">
        <v>310</v>
      </c>
      <c r="H129" s="109" t="s">
        <v>310</v>
      </c>
      <c r="I129" s="77" t="str">
        <f t="shared" si="4"/>
        <v>INO Girls A</v>
      </c>
    </row>
    <row r="130" spans="1:9" s="58" customFormat="1" x14ac:dyDescent="0.25">
      <c r="A130" s="62" t="str">
        <f t="shared" si="5"/>
        <v>LISON Christopher</v>
      </c>
      <c r="B130" s="52" t="str">
        <f>IF($F$250="B competition",H130,IF($F$250="A competition",G130,I130))</f>
        <v>JUN Men B</v>
      </c>
      <c r="C130" s="81" t="s">
        <v>1</v>
      </c>
      <c r="D130" s="81" t="s">
        <v>17</v>
      </c>
      <c r="E130" s="52" t="s">
        <v>149</v>
      </c>
      <c r="F130" s="52" t="s">
        <v>40</v>
      </c>
      <c r="G130" s="52" t="s">
        <v>40</v>
      </c>
      <c r="H130" s="109" t="s">
        <v>223</v>
      </c>
      <c r="I130" s="77" t="str">
        <f t="shared" si="4"/>
        <v>JUN Men B</v>
      </c>
    </row>
    <row r="131" spans="1:9" s="58" customFormat="1" x14ac:dyDescent="0.25">
      <c r="A131" s="62" t="str">
        <f t="shared" si="5"/>
        <v>LISON Melanie</v>
      </c>
      <c r="B131" s="52" t="str">
        <f t="shared" ref="B131:B194" si="6">IF($F$250="B competition",H131,IF($F$250="A competition",G131,I131))</f>
        <v>ANO Girls B</v>
      </c>
      <c r="C131" s="81" t="s">
        <v>251</v>
      </c>
      <c r="D131" s="81" t="s">
        <v>17</v>
      </c>
      <c r="E131" s="52" t="s">
        <v>257</v>
      </c>
      <c r="F131" s="52" t="s">
        <v>40</v>
      </c>
      <c r="G131" s="52" t="s">
        <v>40</v>
      </c>
      <c r="H131" s="109" t="s">
        <v>315</v>
      </c>
      <c r="I131" s="77" t="str">
        <f t="shared" ref="I131:I195" si="7">IF(G131&lt;&gt;"-",G131,H131)</f>
        <v>ANO Girls B</v>
      </c>
    </row>
    <row r="132" spans="1:9" s="58" customFormat="1" x14ac:dyDescent="0.25">
      <c r="A132" s="62" t="str">
        <f t="shared" si="5"/>
        <v>LOPEZ Luna Maria</v>
      </c>
      <c r="B132" s="52" t="str">
        <f t="shared" si="6"/>
        <v>MIN Girls</v>
      </c>
      <c r="C132" s="81" t="s">
        <v>251</v>
      </c>
      <c r="D132" s="81" t="s">
        <v>47</v>
      </c>
      <c r="E132" s="52" t="s">
        <v>375</v>
      </c>
      <c r="F132" s="52" t="s">
        <v>40</v>
      </c>
      <c r="G132" s="52" t="s">
        <v>40</v>
      </c>
      <c r="H132" s="109" t="s">
        <v>323</v>
      </c>
      <c r="I132" s="77" t="str">
        <f t="shared" si="7"/>
        <v>MIN Girls</v>
      </c>
    </row>
    <row r="133" spans="1:9" s="58" customFormat="1" x14ac:dyDescent="0.25">
      <c r="A133" s="62" t="str">
        <f t="shared" si="5"/>
        <v>LUCCHESE Ines</v>
      </c>
      <c r="B133" s="52" t="str">
        <f t="shared" si="6"/>
        <v>BNO Girls A</v>
      </c>
      <c r="C133" s="81" t="s">
        <v>251</v>
      </c>
      <c r="D133" s="81" t="s">
        <v>5</v>
      </c>
      <c r="E133" s="52" t="s">
        <v>385</v>
      </c>
      <c r="F133" s="52" t="s">
        <v>40</v>
      </c>
      <c r="G133" s="52" t="s">
        <v>316</v>
      </c>
      <c r="H133" s="109" t="s">
        <v>316</v>
      </c>
      <c r="I133" s="77" t="str">
        <f t="shared" si="7"/>
        <v>BNO Girls A</v>
      </c>
    </row>
    <row r="134" spans="1:9" s="58" customFormat="1" x14ac:dyDescent="0.25">
      <c r="A134" s="62" t="str">
        <f>E134</f>
        <v>LUYTEN Eva</v>
      </c>
      <c r="B134" s="52" t="str">
        <f t="shared" si="6"/>
        <v>PRE Girls</v>
      </c>
      <c r="C134" s="81" t="s">
        <v>251</v>
      </c>
      <c r="D134" s="81" t="s">
        <v>47</v>
      </c>
      <c r="E134" s="52" t="s">
        <v>389</v>
      </c>
      <c r="F134" s="52" t="s">
        <v>40</v>
      </c>
      <c r="G134" s="52" t="s">
        <v>40</v>
      </c>
      <c r="H134" s="109" t="s">
        <v>220</v>
      </c>
      <c r="I134" s="77" t="str">
        <f t="shared" si="7"/>
        <v>PRE Girls</v>
      </c>
    </row>
    <row r="135" spans="1:9" s="58" customFormat="1" x14ac:dyDescent="0.25">
      <c r="A135" s="62" t="str">
        <f>E135</f>
        <v>MAFFIOLETTI Alice</v>
      </c>
      <c r="B135" s="52" t="str">
        <f t="shared" si="6"/>
        <v>BNO Girls A</v>
      </c>
      <c r="C135" s="81" t="s">
        <v>251</v>
      </c>
      <c r="D135" s="81" t="s">
        <v>7</v>
      </c>
      <c r="E135" s="52" t="s">
        <v>256</v>
      </c>
      <c r="F135" s="52" t="s">
        <v>40</v>
      </c>
      <c r="G135" s="52" t="s">
        <v>316</v>
      </c>
      <c r="H135" s="109" t="s">
        <v>316</v>
      </c>
      <c r="I135" s="77" t="str">
        <f t="shared" si="7"/>
        <v>BNO Girls A</v>
      </c>
    </row>
    <row r="136" spans="1:9" s="58" customFormat="1" x14ac:dyDescent="0.25">
      <c r="A136" s="62" t="str">
        <f t="shared" si="5"/>
        <v>MAES Maja</v>
      </c>
      <c r="B136" s="52" t="str">
        <f t="shared" si="6"/>
        <v>PRE Girls</v>
      </c>
      <c r="C136" s="81" t="s">
        <v>251</v>
      </c>
      <c r="D136" s="81" t="s">
        <v>2</v>
      </c>
      <c r="E136" s="52" t="s">
        <v>414</v>
      </c>
      <c r="F136" s="52" t="s">
        <v>40</v>
      </c>
      <c r="G136" s="52" t="s">
        <v>40</v>
      </c>
      <c r="H136" s="109" t="s">
        <v>220</v>
      </c>
      <c r="I136" s="77" t="str">
        <f t="shared" si="7"/>
        <v>PRE Girls</v>
      </c>
    </row>
    <row r="137" spans="1:9" s="58" customFormat="1" x14ac:dyDescent="0.25">
      <c r="A137" s="62" t="str">
        <f t="shared" si="5"/>
        <v>MAES Matijn</v>
      </c>
      <c r="B137" s="52" t="str">
        <f t="shared" si="6"/>
        <v>ANO Boys A</v>
      </c>
      <c r="C137" s="81" t="s">
        <v>1</v>
      </c>
      <c r="D137" s="81" t="s">
        <v>4</v>
      </c>
      <c r="E137" s="52" t="s">
        <v>150</v>
      </c>
      <c r="F137" s="52" t="s">
        <v>40</v>
      </c>
      <c r="G137" s="52" t="s">
        <v>327</v>
      </c>
      <c r="H137" s="109" t="s">
        <v>327</v>
      </c>
      <c r="I137" s="77" t="str">
        <f t="shared" si="7"/>
        <v>ANO Boys A</v>
      </c>
    </row>
    <row r="138" spans="1:9" s="58" customFormat="1" x14ac:dyDescent="0.25">
      <c r="A138" s="62" t="str">
        <f>E138</f>
        <v>MAGNIN Camille</v>
      </c>
      <c r="B138" s="52" t="str">
        <f t="shared" si="6"/>
        <v>PRE Girls</v>
      </c>
      <c r="C138" s="81" t="s">
        <v>251</v>
      </c>
      <c r="D138" s="81" t="s">
        <v>6</v>
      </c>
      <c r="E138" s="52" t="s">
        <v>431</v>
      </c>
      <c r="F138" s="52" t="s">
        <v>40</v>
      </c>
      <c r="G138" s="116" t="s">
        <v>40</v>
      </c>
      <c r="H138" s="109" t="s">
        <v>220</v>
      </c>
      <c r="I138" s="77" t="str">
        <f t="shared" si="7"/>
        <v>PRE Girls</v>
      </c>
    </row>
    <row r="139" spans="1:9" s="58" customFormat="1" x14ac:dyDescent="0.25">
      <c r="A139" s="62" t="str">
        <f t="shared" si="5"/>
        <v>MARECHAL Lilia</v>
      </c>
      <c r="B139" s="52" t="str">
        <f t="shared" si="6"/>
        <v>ANO Girls A</v>
      </c>
      <c r="C139" s="81" t="s">
        <v>251</v>
      </c>
      <c r="D139" s="81" t="s">
        <v>5</v>
      </c>
      <c r="E139" s="52" t="s">
        <v>151</v>
      </c>
      <c r="F139" s="52" t="s">
        <v>40</v>
      </c>
      <c r="G139" s="52" t="s">
        <v>314</v>
      </c>
      <c r="H139" s="109" t="s">
        <v>314</v>
      </c>
      <c r="I139" s="77" t="str">
        <f t="shared" si="7"/>
        <v>ANO Girls A</v>
      </c>
    </row>
    <row r="140" spans="1:9" s="58" customFormat="1" x14ac:dyDescent="0.25">
      <c r="A140" s="62" t="str">
        <f t="shared" si="5"/>
        <v>MARTIN Mayline</v>
      </c>
      <c r="B140" s="52" t="str">
        <f t="shared" si="6"/>
        <v>MIN Girls</v>
      </c>
      <c r="C140" s="81" t="s">
        <v>251</v>
      </c>
      <c r="D140" s="81" t="s">
        <v>2</v>
      </c>
      <c r="E140" s="52" t="s">
        <v>401</v>
      </c>
      <c r="F140" s="52" t="s">
        <v>40</v>
      </c>
      <c r="G140" s="52" t="s">
        <v>40</v>
      </c>
      <c r="H140" s="109" t="s">
        <v>323</v>
      </c>
      <c r="I140" s="77" t="str">
        <f t="shared" si="7"/>
        <v>MIN Girls</v>
      </c>
    </row>
    <row r="141" spans="1:9" s="58" customFormat="1" x14ac:dyDescent="0.25">
      <c r="A141" s="62" t="str">
        <f t="shared" si="5"/>
        <v>MENALDA Kyana</v>
      </c>
      <c r="B141" s="52" t="str">
        <f t="shared" si="6"/>
        <v>JUN Ladies A</v>
      </c>
      <c r="C141" s="81" t="s">
        <v>251</v>
      </c>
      <c r="D141" s="81" t="s">
        <v>6</v>
      </c>
      <c r="E141" s="52" t="s">
        <v>152</v>
      </c>
      <c r="F141" s="52" t="s">
        <v>40</v>
      </c>
      <c r="G141" s="52" t="s">
        <v>312</v>
      </c>
      <c r="H141" s="109" t="s">
        <v>312</v>
      </c>
      <c r="I141" s="77" t="str">
        <f t="shared" si="7"/>
        <v>JUN Ladies A</v>
      </c>
    </row>
    <row r="142" spans="1:9" s="58" customFormat="1" x14ac:dyDescent="0.25">
      <c r="A142" s="62" t="str">
        <f t="shared" si="5"/>
        <v>MERSCH Estelle</v>
      </c>
      <c r="B142" s="52" t="str">
        <f t="shared" si="6"/>
        <v>BNO Girls B</v>
      </c>
      <c r="C142" s="81" t="s">
        <v>251</v>
      </c>
      <c r="D142" s="81" t="s">
        <v>5</v>
      </c>
      <c r="E142" s="52" t="s">
        <v>153</v>
      </c>
      <c r="F142" s="52" t="s">
        <v>40</v>
      </c>
      <c r="G142" s="52" t="s">
        <v>40</v>
      </c>
      <c r="H142" s="109" t="s">
        <v>311</v>
      </c>
      <c r="I142" s="77" t="str">
        <f t="shared" si="7"/>
        <v>BNO Girls B</v>
      </c>
    </row>
    <row r="143" spans="1:9" s="58" customFormat="1" x14ac:dyDescent="0.25">
      <c r="A143" s="62" t="str">
        <f t="shared" si="5"/>
        <v>MEULEMANS Stella</v>
      </c>
      <c r="B143" s="52" t="str">
        <f t="shared" si="6"/>
        <v>ANO Girls B</v>
      </c>
      <c r="C143" s="81" t="s">
        <v>251</v>
      </c>
      <c r="D143" s="81" t="s">
        <v>45</v>
      </c>
      <c r="E143" s="52" t="s">
        <v>154</v>
      </c>
      <c r="F143" s="52" t="s">
        <v>40</v>
      </c>
      <c r="G143" s="52" t="s">
        <v>40</v>
      </c>
      <c r="H143" s="109" t="s">
        <v>315</v>
      </c>
      <c r="I143" s="77" t="str">
        <f t="shared" si="7"/>
        <v>ANO Girls B</v>
      </c>
    </row>
    <row r="144" spans="1:9" s="58" customFormat="1" x14ac:dyDescent="0.25">
      <c r="A144" s="62" t="str">
        <f t="shared" si="5"/>
        <v>MICHAUX Romane</v>
      </c>
      <c r="B144" s="52" t="str">
        <f t="shared" si="6"/>
        <v>BNO Girls B</v>
      </c>
      <c r="C144" s="81" t="s">
        <v>251</v>
      </c>
      <c r="D144" s="81" t="s">
        <v>17</v>
      </c>
      <c r="E144" s="52" t="s">
        <v>155</v>
      </c>
      <c r="F144" s="52" t="s">
        <v>40</v>
      </c>
      <c r="G144" s="52" t="s">
        <v>40</v>
      </c>
      <c r="H144" s="109" t="s">
        <v>311</v>
      </c>
      <c r="I144" s="77" t="str">
        <f t="shared" si="7"/>
        <v>BNO Girls B</v>
      </c>
    </row>
    <row r="145" spans="1:9" s="58" customFormat="1" x14ac:dyDescent="0.25">
      <c r="A145" s="62" t="str">
        <f t="shared" si="5"/>
        <v>MICHIELSEN Linske</v>
      </c>
      <c r="B145" s="52" t="str">
        <f t="shared" si="6"/>
        <v>INO Girls B</v>
      </c>
      <c r="C145" s="81" t="s">
        <v>251</v>
      </c>
      <c r="D145" s="81" t="s">
        <v>47</v>
      </c>
      <c r="E145" s="52" t="s">
        <v>156</v>
      </c>
      <c r="F145" s="52" t="s">
        <v>40</v>
      </c>
      <c r="G145" s="116" t="s">
        <v>40</v>
      </c>
      <c r="H145" s="109" t="s">
        <v>313</v>
      </c>
      <c r="I145" s="77" t="str">
        <f t="shared" si="7"/>
        <v>INO Girls B</v>
      </c>
    </row>
    <row r="146" spans="1:9" s="58" customFormat="1" x14ac:dyDescent="0.25">
      <c r="A146" s="62" t="str">
        <f>E146</f>
        <v>MISSEEUW Charlotte</v>
      </c>
      <c r="B146" s="52" t="str">
        <f t="shared" si="6"/>
        <v>MIN Girls</v>
      </c>
      <c r="C146" s="81" t="s">
        <v>251</v>
      </c>
      <c r="D146" s="81" t="s">
        <v>6</v>
      </c>
      <c r="E146" s="52" t="s">
        <v>157</v>
      </c>
      <c r="F146" s="52" t="s">
        <v>40</v>
      </c>
      <c r="G146" s="116" t="s">
        <v>40</v>
      </c>
      <c r="H146" s="109" t="s">
        <v>323</v>
      </c>
      <c r="I146" s="77" t="str">
        <f t="shared" si="7"/>
        <v>MIN Girls</v>
      </c>
    </row>
    <row r="147" spans="1:9" s="58" customFormat="1" x14ac:dyDescent="0.25">
      <c r="A147" s="62" t="str">
        <f t="shared" si="5"/>
        <v>MONGIOVI Prescillia</v>
      </c>
      <c r="B147" s="52" t="str">
        <f t="shared" si="6"/>
        <v>BNO Girls A</v>
      </c>
      <c r="C147" s="81" t="s">
        <v>251</v>
      </c>
      <c r="D147" s="81" t="s">
        <v>17</v>
      </c>
      <c r="E147" s="52" t="s">
        <v>158</v>
      </c>
      <c r="F147" s="52" t="s">
        <v>40</v>
      </c>
      <c r="G147" s="52" t="s">
        <v>316</v>
      </c>
      <c r="H147" s="109" t="s">
        <v>316</v>
      </c>
      <c r="I147" s="77" t="str">
        <f t="shared" si="7"/>
        <v>BNO Girls A</v>
      </c>
    </row>
    <row r="148" spans="1:9" s="58" customFormat="1" x14ac:dyDescent="0.25">
      <c r="A148" s="62" t="str">
        <f t="shared" si="5"/>
        <v>MONTFORT Iris</v>
      </c>
      <c r="B148" s="52" t="str">
        <f t="shared" si="6"/>
        <v>INO Girls B</v>
      </c>
      <c r="C148" s="81" t="s">
        <v>251</v>
      </c>
      <c r="D148" s="81" t="s">
        <v>6</v>
      </c>
      <c r="E148" s="52" t="s">
        <v>159</v>
      </c>
      <c r="F148" s="52" t="s">
        <v>40</v>
      </c>
      <c r="G148" s="52" t="s">
        <v>40</v>
      </c>
      <c r="H148" s="109" t="s">
        <v>313</v>
      </c>
      <c r="I148" s="77" t="str">
        <f t="shared" si="7"/>
        <v>INO Girls B</v>
      </c>
    </row>
    <row r="149" spans="1:9" s="58" customFormat="1" x14ac:dyDescent="0.25">
      <c r="A149" s="62" t="str">
        <f t="shared" si="5"/>
        <v>MONTFORT Nadèlge</v>
      </c>
      <c r="B149" s="52" t="str">
        <f t="shared" si="6"/>
        <v>MIN Girls</v>
      </c>
      <c r="C149" s="81" t="s">
        <v>251</v>
      </c>
      <c r="D149" s="81" t="s">
        <v>6</v>
      </c>
      <c r="E149" s="52" t="s">
        <v>160</v>
      </c>
      <c r="F149" s="52" t="s">
        <v>40</v>
      </c>
      <c r="G149" s="52" t="s">
        <v>40</v>
      </c>
      <c r="H149" s="109" t="s">
        <v>323</v>
      </c>
      <c r="I149" s="77" t="str">
        <f t="shared" si="7"/>
        <v>MIN Girls</v>
      </c>
    </row>
    <row r="150" spans="1:9" s="58" customFormat="1" x14ac:dyDescent="0.25">
      <c r="A150" s="62" t="str">
        <f t="shared" si="5"/>
        <v>MOSQUERA-MACIA Lucia</v>
      </c>
      <c r="B150" s="52" t="str">
        <f t="shared" si="6"/>
        <v>PRE Girls</v>
      </c>
      <c r="C150" s="81" t="s">
        <v>251</v>
      </c>
      <c r="D150" s="81" t="s">
        <v>2</v>
      </c>
      <c r="E150" s="52" t="s">
        <v>358</v>
      </c>
      <c r="F150" s="52" t="s">
        <v>40</v>
      </c>
      <c r="G150" s="52" t="s">
        <v>40</v>
      </c>
      <c r="H150" s="109" t="s">
        <v>220</v>
      </c>
      <c r="I150" s="77" t="str">
        <f t="shared" si="7"/>
        <v>PRE Girls</v>
      </c>
    </row>
    <row r="151" spans="1:9" s="58" customFormat="1" x14ac:dyDescent="0.25">
      <c r="A151" s="62" t="str">
        <f t="shared" si="5"/>
        <v>MUGNIER Naomie</v>
      </c>
      <c r="B151" s="52" t="str">
        <f t="shared" si="6"/>
        <v>SEN Ladies A</v>
      </c>
      <c r="C151" s="81" t="s">
        <v>251</v>
      </c>
      <c r="D151" s="81" t="s">
        <v>54</v>
      </c>
      <c r="E151" s="52" t="s">
        <v>407</v>
      </c>
      <c r="F151" s="52" t="s">
        <v>40</v>
      </c>
      <c r="G151" s="52" t="s">
        <v>325</v>
      </c>
      <c r="H151" s="109" t="s">
        <v>325</v>
      </c>
      <c r="I151" s="77" t="str">
        <f t="shared" si="7"/>
        <v>SEN Ladies A</v>
      </c>
    </row>
    <row r="152" spans="1:9" s="58" customFormat="1" x14ac:dyDescent="0.25">
      <c r="A152" s="62" t="str">
        <f t="shared" si="5"/>
        <v>NAVARRA Livia</v>
      </c>
      <c r="B152" s="52" t="str">
        <f t="shared" si="6"/>
        <v>INO Girls A</v>
      </c>
      <c r="C152" s="81" t="s">
        <v>251</v>
      </c>
      <c r="D152" s="81" t="s">
        <v>5</v>
      </c>
      <c r="E152" s="52" t="s">
        <v>161</v>
      </c>
      <c r="F152" s="52" t="s">
        <v>40</v>
      </c>
      <c r="G152" s="52" t="s">
        <v>310</v>
      </c>
      <c r="H152" s="109" t="s">
        <v>310</v>
      </c>
      <c r="I152" s="77" t="str">
        <f t="shared" si="7"/>
        <v>INO Girls A</v>
      </c>
    </row>
    <row r="153" spans="1:9" s="58" customFormat="1" x14ac:dyDescent="0.25">
      <c r="A153" s="62" t="str">
        <f t="shared" si="5"/>
        <v>NIJS Elga</v>
      </c>
      <c r="B153" s="52" t="str">
        <f t="shared" si="6"/>
        <v>MIN Girls</v>
      </c>
      <c r="C153" s="81" t="s">
        <v>251</v>
      </c>
      <c r="D153" s="81" t="s">
        <v>2</v>
      </c>
      <c r="E153" s="52" t="s">
        <v>162</v>
      </c>
      <c r="F153" s="52" t="s">
        <v>40</v>
      </c>
      <c r="G153" s="52" t="s">
        <v>40</v>
      </c>
      <c r="H153" s="109" t="s">
        <v>323</v>
      </c>
      <c r="I153" s="77" t="str">
        <f t="shared" si="7"/>
        <v>MIN Girls</v>
      </c>
    </row>
    <row r="154" spans="1:9" s="58" customFormat="1" x14ac:dyDescent="0.25">
      <c r="A154" s="62" t="str">
        <f t="shared" si="5"/>
        <v>ONCLIN Lyna</v>
      </c>
      <c r="B154" s="52" t="str">
        <f t="shared" si="6"/>
        <v>PRE Girls</v>
      </c>
      <c r="C154" s="81" t="s">
        <v>251</v>
      </c>
      <c r="D154" s="81" t="s">
        <v>7</v>
      </c>
      <c r="E154" s="52" t="s">
        <v>432</v>
      </c>
      <c r="F154" s="52" t="s">
        <v>40</v>
      </c>
      <c r="G154" s="52" t="s">
        <v>40</v>
      </c>
      <c r="H154" s="109" t="s">
        <v>220</v>
      </c>
      <c r="I154" s="77" t="str">
        <f t="shared" si="7"/>
        <v>PRE Girls</v>
      </c>
    </row>
    <row r="155" spans="1:9" s="58" customFormat="1" x14ac:dyDescent="0.25">
      <c r="A155" s="62" t="str">
        <f>E155</f>
        <v>ONWUKA Oluchi</v>
      </c>
      <c r="B155" s="52" t="str">
        <f t="shared" si="6"/>
        <v>BNO Girls A</v>
      </c>
      <c r="C155" s="81" t="s">
        <v>251</v>
      </c>
      <c r="D155" s="81" t="s">
        <v>42</v>
      </c>
      <c r="E155" s="52" t="s">
        <v>163</v>
      </c>
      <c r="F155" s="52" t="s">
        <v>40</v>
      </c>
      <c r="G155" s="116" t="s">
        <v>316</v>
      </c>
      <c r="H155" s="109" t="s">
        <v>316</v>
      </c>
      <c r="I155" s="77" t="str">
        <f t="shared" si="7"/>
        <v>BNO Girls A</v>
      </c>
    </row>
    <row r="156" spans="1:9" s="58" customFormat="1" x14ac:dyDescent="0.25">
      <c r="A156" s="62" t="str">
        <f t="shared" si="5"/>
        <v>PARMENTIER Clémence</v>
      </c>
      <c r="B156" s="52" t="str">
        <f t="shared" si="6"/>
        <v>INO Girls B</v>
      </c>
      <c r="C156" s="81" t="s">
        <v>251</v>
      </c>
      <c r="D156" s="81" t="s">
        <v>5</v>
      </c>
      <c r="E156" s="52" t="s">
        <v>164</v>
      </c>
      <c r="F156" s="52" t="s">
        <v>40</v>
      </c>
      <c r="G156" s="52" t="s">
        <v>40</v>
      </c>
      <c r="H156" s="109" t="s">
        <v>313</v>
      </c>
      <c r="I156" s="77" t="str">
        <f t="shared" si="7"/>
        <v>INO Girls B</v>
      </c>
    </row>
    <row r="157" spans="1:9" s="58" customFormat="1" x14ac:dyDescent="0.25">
      <c r="A157" s="62" t="str">
        <f t="shared" si="5"/>
        <v>PETERS VERONESI Nina</v>
      </c>
      <c r="B157" s="52" t="str">
        <f t="shared" si="6"/>
        <v>MIN Girls</v>
      </c>
      <c r="C157" s="81" t="s">
        <v>251</v>
      </c>
      <c r="D157" s="81" t="s">
        <v>5</v>
      </c>
      <c r="E157" s="52" t="s">
        <v>359</v>
      </c>
      <c r="F157" s="52" t="s">
        <v>40</v>
      </c>
      <c r="G157" s="52" t="s">
        <v>40</v>
      </c>
      <c r="H157" s="109" t="s">
        <v>323</v>
      </c>
      <c r="I157" s="77" t="str">
        <f t="shared" si="7"/>
        <v>MIN Girls</v>
      </c>
    </row>
    <row r="158" spans="1:9" s="58" customFormat="1" x14ac:dyDescent="0.25">
      <c r="A158" s="62" t="str">
        <f t="shared" si="5"/>
        <v>PINZARRONE Lily</v>
      </c>
      <c r="B158" s="52" t="str">
        <f t="shared" si="6"/>
        <v>JUN Ladies A</v>
      </c>
      <c r="C158" s="81" t="s">
        <v>251</v>
      </c>
      <c r="D158" s="81" t="s">
        <v>42</v>
      </c>
      <c r="E158" s="52" t="s">
        <v>165</v>
      </c>
      <c r="F158" s="52" t="s">
        <v>40</v>
      </c>
      <c r="G158" s="52" t="s">
        <v>312</v>
      </c>
      <c r="H158" s="109" t="s">
        <v>325</v>
      </c>
      <c r="I158" s="77" t="str">
        <f t="shared" si="7"/>
        <v>JUN Ladies A</v>
      </c>
    </row>
    <row r="159" spans="1:9" s="58" customFormat="1" x14ac:dyDescent="0.25">
      <c r="A159" s="62" t="str">
        <f t="shared" si="5"/>
        <v>PINZARRONE Nina</v>
      </c>
      <c r="B159" s="52" t="str">
        <f t="shared" si="6"/>
        <v>JUN Ladies A</v>
      </c>
      <c r="C159" s="81" t="s">
        <v>251</v>
      </c>
      <c r="D159" s="81" t="s">
        <v>42</v>
      </c>
      <c r="E159" s="52" t="s">
        <v>166</v>
      </c>
      <c r="F159" s="52" t="s">
        <v>40</v>
      </c>
      <c r="G159" s="52" t="s">
        <v>312</v>
      </c>
      <c r="H159" s="109" t="s">
        <v>325</v>
      </c>
      <c r="I159" s="77" t="str">
        <f t="shared" si="7"/>
        <v>JUN Ladies A</v>
      </c>
    </row>
    <row r="160" spans="1:9" s="58" customFormat="1" x14ac:dyDescent="0.25">
      <c r="A160" s="62" t="str">
        <f t="shared" si="5"/>
        <v>RAIMO Ilaria</v>
      </c>
      <c r="B160" s="52" t="str">
        <f t="shared" si="6"/>
        <v>INO Girls B</v>
      </c>
      <c r="C160" s="81" t="s">
        <v>251</v>
      </c>
      <c r="D160" s="81" t="s">
        <v>17</v>
      </c>
      <c r="E160" s="52" t="s">
        <v>167</v>
      </c>
      <c r="F160" s="52" t="s">
        <v>40</v>
      </c>
      <c r="G160" s="116" t="s">
        <v>40</v>
      </c>
      <c r="H160" s="109" t="s">
        <v>313</v>
      </c>
      <c r="I160" s="77" t="str">
        <f t="shared" si="7"/>
        <v>INO Girls B</v>
      </c>
    </row>
    <row r="161" spans="1:9" s="58" customFormat="1" x14ac:dyDescent="0.25">
      <c r="A161" s="62" t="str">
        <f t="shared" si="5"/>
        <v>RAMADANI Besian</v>
      </c>
      <c r="B161" s="52" t="str">
        <f t="shared" si="6"/>
        <v>PRE Boys</v>
      </c>
      <c r="C161" s="81" t="s">
        <v>1</v>
      </c>
      <c r="D161" s="81" t="s">
        <v>2</v>
      </c>
      <c r="E161" s="52" t="s">
        <v>402</v>
      </c>
      <c r="F161" s="52" t="s">
        <v>40</v>
      </c>
      <c r="G161" s="52" t="s">
        <v>40</v>
      </c>
      <c r="H161" s="109" t="s">
        <v>222</v>
      </c>
      <c r="I161" s="77" t="str">
        <f t="shared" si="7"/>
        <v>PRE Boys</v>
      </c>
    </row>
    <row r="162" spans="1:9" s="58" customFormat="1" x14ac:dyDescent="0.25">
      <c r="A162" s="62" t="str">
        <f t="shared" si="5"/>
        <v>RAMOS Daphne</v>
      </c>
      <c r="B162" s="52" t="str">
        <f t="shared" si="6"/>
        <v>ANO Girls A</v>
      </c>
      <c r="C162" s="81" t="s">
        <v>251</v>
      </c>
      <c r="D162" s="81" t="s">
        <v>2</v>
      </c>
      <c r="E162" s="52" t="s">
        <v>168</v>
      </c>
      <c r="F162" s="52" t="s">
        <v>40</v>
      </c>
      <c r="G162" s="52" t="s">
        <v>314</v>
      </c>
      <c r="H162" s="109" t="s">
        <v>314</v>
      </c>
      <c r="I162" s="77" t="str">
        <f t="shared" si="7"/>
        <v>ANO Girls A</v>
      </c>
    </row>
    <row r="163" spans="1:9" s="58" customFormat="1" x14ac:dyDescent="0.25">
      <c r="A163" s="62" t="str">
        <f>E163</f>
        <v>RAMOS Penelope</v>
      </c>
      <c r="B163" s="52" t="str">
        <f t="shared" si="6"/>
        <v>INO Girls A</v>
      </c>
      <c r="C163" s="81" t="s">
        <v>251</v>
      </c>
      <c r="D163" s="81" t="s">
        <v>2</v>
      </c>
      <c r="E163" s="52" t="s">
        <v>169</v>
      </c>
      <c r="F163" s="52" t="s">
        <v>40</v>
      </c>
      <c r="G163" s="52" t="s">
        <v>310</v>
      </c>
      <c r="H163" s="109" t="s">
        <v>310</v>
      </c>
      <c r="I163" s="77" t="str">
        <f t="shared" si="7"/>
        <v>INO Girls A</v>
      </c>
    </row>
    <row r="164" spans="1:9" s="58" customFormat="1" x14ac:dyDescent="0.25">
      <c r="A164" s="62" t="str">
        <f t="shared" si="5"/>
        <v>RAVYTS Robyn</v>
      </c>
      <c r="B164" s="52" t="str">
        <f t="shared" si="6"/>
        <v>SEN Ladies B</v>
      </c>
      <c r="C164" s="81" t="s">
        <v>251</v>
      </c>
      <c r="D164" s="81" t="s">
        <v>6</v>
      </c>
      <c r="E164" s="52" t="s">
        <v>170</v>
      </c>
      <c r="F164" s="52" t="s">
        <v>40</v>
      </c>
      <c r="G164" s="52" t="s">
        <v>40</v>
      </c>
      <c r="H164" s="109" t="s">
        <v>324</v>
      </c>
      <c r="I164" s="77" t="str">
        <f t="shared" si="7"/>
        <v>SEN Ladies B</v>
      </c>
    </row>
    <row r="165" spans="1:9" s="58" customFormat="1" x14ac:dyDescent="0.25">
      <c r="A165" s="62" t="str">
        <f t="shared" si="5"/>
        <v>REMEYSEN Lilou</v>
      </c>
      <c r="B165" s="52" t="str">
        <f t="shared" si="6"/>
        <v>INO Girls A</v>
      </c>
      <c r="C165" s="81" t="s">
        <v>251</v>
      </c>
      <c r="D165" s="81" t="s">
        <v>42</v>
      </c>
      <c r="E165" s="52" t="s">
        <v>234</v>
      </c>
      <c r="F165" s="52" t="s">
        <v>40</v>
      </c>
      <c r="G165" s="52" t="s">
        <v>310</v>
      </c>
      <c r="H165" s="109" t="s">
        <v>310</v>
      </c>
      <c r="I165" s="77" t="str">
        <f t="shared" si="7"/>
        <v>INO Girls A</v>
      </c>
    </row>
    <row r="166" spans="1:9" s="58" customFormat="1" x14ac:dyDescent="0.25">
      <c r="A166" s="62" t="str">
        <f t="shared" si="5"/>
        <v>REUMERS Daphne</v>
      </c>
      <c r="B166" s="52" t="str">
        <f t="shared" si="6"/>
        <v>JUN Ladies B</v>
      </c>
      <c r="C166" s="81" t="s">
        <v>251</v>
      </c>
      <c r="D166" s="81" t="s">
        <v>7</v>
      </c>
      <c r="E166" s="52" t="s">
        <v>470</v>
      </c>
      <c r="F166" s="52" t="s">
        <v>40</v>
      </c>
      <c r="G166" s="52" t="s">
        <v>40</v>
      </c>
      <c r="H166" s="109" t="s">
        <v>221</v>
      </c>
      <c r="I166" s="77" t="str">
        <f t="shared" si="7"/>
        <v>JUN Ladies B</v>
      </c>
    </row>
    <row r="167" spans="1:9" s="58" customFormat="1" x14ac:dyDescent="0.25">
      <c r="A167" s="62" t="str">
        <f t="shared" si="5"/>
        <v>ROBEERST Emilie</v>
      </c>
      <c r="B167" s="52" t="str">
        <f t="shared" si="6"/>
        <v>BNO Girls B</v>
      </c>
      <c r="C167" s="81" t="s">
        <v>251</v>
      </c>
      <c r="D167" s="81" t="s">
        <v>5</v>
      </c>
      <c r="E167" s="52" t="s">
        <v>171</v>
      </c>
      <c r="F167" s="52" t="s">
        <v>40</v>
      </c>
      <c r="G167" s="52" t="s">
        <v>40</v>
      </c>
      <c r="H167" s="109" t="s">
        <v>311</v>
      </c>
      <c r="I167" s="77" t="str">
        <f t="shared" si="7"/>
        <v>BNO Girls B</v>
      </c>
    </row>
    <row r="168" spans="1:9" s="58" customFormat="1" x14ac:dyDescent="0.25">
      <c r="A168" s="62" t="str">
        <f t="shared" si="5"/>
        <v>ROBYNS Liselotte</v>
      </c>
      <c r="B168" s="52" t="str">
        <f t="shared" si="6"/>
        <v>ANO Girls A</v>
      </c>
      <c r="C168" s="81" t="s">
        <v>251</v>
      </c>
      <c r="D168" s="81" t="s">
        <v>42</v>
      </c>
      <c r="E168" s="52" t="s">
        <v>172</v>
      </c>
      <c r="F168" s="52" t="s">
        <v>40</v>
      </c>
      <c r="G168" s="52" t="s">
        <v>314</v>
      </c>
      <c r="H168" s="109" t="s">
        <v>312</v>
      </c>
      <c r="I168" s="77" t="str">
        <f t="shared" si="7"/>
        <v>ANO Girls A</v>
      </c>
    </row>
    <row r="169" spans="1:9" s="58" customFormat="1" x14ac:dyDescent="0.25">
      <c r="A169" s="62" t="str">
        <f t="shared" si="5"/>
        <v>ROGGEMAN Anouk</v>
      </c>
      <c r="B169" s="52" t="str">
        <f t="shared" si="6"/>
        <v>PRE Girls</v>
      </c>
      <c r="C169" s="81" t="s">
        <v>251</v>
      </c>
      <c r="D169" s="81" t="s">
        <v>47</v>
      </c>
      <c r="E169" s="52" t="s">
        <v>378</v>
      </c>
      <c r="F169" s="52" t="s">
        <v>40</v>
      </c>
      <c r="G169" s="52" t="s">
        <v>40</v>
      </c>
      <c r="H169" s="109" t="s">
        <v>220</v>
      </c>
      <c r="I169" s="77" t="str">
        <f t="shared" si="7"/>
        <v>PRE Girls</v>
      </c>
    </row>
    <row r="170" spans="1:9" s="58" customFormat="1" x14ac:dyDescent="0.25">
      <c r="A170" s="62" t="str">
        <f t="shared" ref="A170:A246" si="8">E170</f>
        <v>SANS FUENTES Sara Alejandra</v>
      </c>
      <c r="B170" s="52" t="str">
        <f t="shared" si="6"/>
        <v>INO Girls B</v>
      </c>
      <c r="C170" s="81" t="s">
        <v>251</v>
      </c>
      <c r="D170" s="81" t="s">
        <v>54</v>
      </c>
      <c r="E170" s="52" t="s">
        <v>173</v>
      </c>
      <c r="F170" s="52" t="s">
        <v>40</v>
      </c>
      <c r="G170" s="52" t="s">
        <v>40</v>
      </c>
      <c r="H170" s="109" t="s">
        <v>313</v>
      </c>
      <c r="I170" s="77" t="str">
        <f t="shared" si="7"/>
        <v>INO Girls B</v>
      </c>
    </row>
    <row r="171" spans="1:9" s="58" customFormat="1" x14ac:dyDescent="0.25">
      <c r="A171" s="62" t="str">
        <f t="shared" si="8"/>
        <v>SARIKAS Marianna</v>
      </c>
      <c r="B171" s="52" t="str">
        <f t="shared" si="6"/>
        <v>BNO Girls A</v>
      </c>
      <c r="C171" s="81" t="s">
        <v>251</v>
      </c>
      <c r="D171" s="81" t="s">
        <v>6</v>
      </c>
      <c r="E171" s="52" t="s">
        <v>174</v>
      </c>
      <c r="F171" s="52" t="s">
        <v>40</v>
      </c>
      <c r="G171" s="52" t="s">
        <v>316</v>
      </c>
      <c r="H171" s="109" t="s">
        <v>316</v>
      </c>
      <c r="I171" s="77" t="str">
        <f t="shared" si="7"/>
        <v>BNO Girls A</v>
      </c>
    </row>
    <row r="172" spans="1:9" s="58" customFormat="1" x14ac:dyDescent="0.25">
      <c r="A172" s="62" t="str">
        <f t="shared" si="8"/>
        <v>SCHUURMANS Fleur</v>
      </c>
      <c r="B172" s="52" t="str">
        <f t="shared" si="6"/>
        <v>PRE Girls</v>
      </c>
      <c r="C172" s="81" t="s">
        <v>251</v>
      </c>
      <c r="D172" s="81" t="s">
        <v>45</v>
      </c>
      <c r="E172" s="52" t="s">
        <v>430</v>
      </c>
      <c r="F172" s="52" t="s">
        <v>40</v>
      </c>
      <c r="G172" s="52" t="s">
        <v>40</v>
      </c>
      <c r="H172" s="109" t="s">
        <v>220</v>
      </c>
      <c r="I172" s="77" t="str">
        <f t="shared" si="7"/>
        <v>PRE Girls</v>
      </c>
    </row>
    <row r="173" spans="1:9" s="58" customFormat="1" x14ac:dyDescent="0.25">
      <c r="A173" s="62" t="str">
        <f t="shared" si="8"/>
        <v>SCOTT Danya</v>
      </c>
      <c r="B173" s="52" t="str">
        <f t="shared" si="6"/>
        <v>MIN Girls</v>
      </c>
      <c r="C173" s="81" t="s">
        <v>251</v>
      </c>
      <c r="D173" s="81" t="s">
        <v>42</v>
      </c>
      <c r="E173" s="52" t="s">
        <v>377</v>
      </c>
      <c r="F173" s="52" t="s">
        <v>40</v>
      </c>
      <c r="G173" s="52" t="s">
        <v>40</v>
      </c>
      <c r="H173" s="109" t="s">
        <v>323</v>
      </c>
      <c r="I173" s="77" t="str">
        <f t="shared" si="7"/>
        <v>MIN Girls</v>
      </c>
    </row>
    <row r="174" spans="1:9" s="58" customFormat="1" x14ac:dyDescent="0.25">
      <c r="A174" s="62" t="str">
        <f t="shared" si="8"/>
        <v>SEVERINS Beyoncé</v>
      </c>
      <c r="B174" s="52" t="str">
        <f t="shared" si="6"/>
        <v>INO Girls A</v>
      </c>
      <c r="C174" s="81" t="s">
        <v>251</v>
      </c>
      <c r="D174" s="81" t="s">
        <v>47</v>
      </c>
      <c r="E174" s="52" t="s">
        <v>175</v>
      </c>
      <c r="F174" s="52" t="s">
        <v>40</v>
      </c>
      <c r="G174" s="52" t="s">
        <v>310</v>
      </c>
      <c r="H174" s="109" t="s">
        <v>310</v>
      </c>
      <c r="I174" s="77" t="str">
        <f t="shared" si="7"/>
        <v>INO Girls A</v>
      </c>
    </row>
    <row r="175" spans="1:9" s="58" customFormat="1" x14ac:dyDescent="0.25">
      <c r="A175" s="62" t="str">
        <f t="shared" si="8"/>
        <v>SHORE Joséphine</v>
      </c>
      <c r="B175" s="52" t="str">
        <f t="shared" si="6"/>
        <v>-</v>
      </c>
      <c r="C175" s="81" t="s">
        <v>251</v>
      </c>
      <c r="D175" s="81" t="s">
        <v>2</v>
      </c>
      <c r="E175" s="52" t="s">
        <v>441</v>
      </c>
      <c r="F175" s="52" t="s">
        <v>40</v>
      </c>
      <c r="G175" s="52" t="s">
        <v>40</v>
      </c>
      <c r="H175" s="109" t="s">
        <v>40</v>
      </c>
      <c r="I175" s="77" t="str">
        <f t="shared" si="7"/>
        <v>-</v>
      </c>
    </row>
    <row r="176" spans="1:9" s="58" customFormat="1" x14ac:dyDescent="0.25">
      <c r="A176" s="62" t="str">
        <f t="shared" si="8"/>
        <v>SOHET Lou</v>
      </c>
      <c r="B176" s="52" t="str">
        <f t="shared" si="6"/>
        <v>INO Girls A</v>
      </c>
      <c r="C176" s="81" t="s">
        <v>251</v>
      </c>
      <c r="D176" s="81" t="s">
        <v>5</v>
      </c>
      <c r="E176" s="52" t="s">
        <v>176</v>
      </c>
      <c r="F176" s="52" t="s">
        <v>40</v>
      </c>
      <c r="G176" s="52" t="s">
        <v>310</v>
      </c>
      <c r="H176" s="109" t="s">
        <v>310</v>
      </c>
      <c r="I176" s="77" t="str">
        <f t="shared" si="7"/>
        <v>INO Girls A</v>
      </c>
    </row>
    <row r="177" spans="1:9" s="58" customFormat="1" x14ac:dyDescent="0.25">
      <c r="A177" s="62" t="str">
        <f t="shared" si="8"/>
        <v>SOLLIE Iona</v>
      </c>
      <c r="B177" s="52" t="str">
        <f t="shared" si="6"/>
        <v>INO Girls A</v>
      </c>
      <c r="C177" s="81" t="s">
        <v>251</v>
      </c>
      <c r="D177" s="81" t="s">
        <v>42</v>
      </c>
      <c r="E177" s="52" t="s">
        <v>343</v>
      </c>
      <c r="F177" s="52" t="s">
        <v>40</v>
      </c>
      <c r="G177" s="52" t="s">
        <v>310</v>
      </c>
      <c r="H177" s="109" t="s">
        <v>310</v>
      </c>
      <c r="I177" s="77" t="str">
        <f t="shared" si="7"/>
        <v>INO Girls A</v>
      </c>
    </row>
    <row r="178" spans="1:9" s="58" customFormat="1" x14ac:dyDescent="0.25">
      <c r="A178" s="62" t="str">
        <f>E178</f>
        <v>SOLLIE Indra</v>
      </c>
      <c r="B178" s="52" t="str">
        <f t="shared" si="6"/>
        <v>PRE Girls</v>
      </c>
      <c r="C178" s="81" t="s">
        <v>251</v>
      </c>
      <c r="D178" s="81" t="s">
        <v>42</v>
      </c>
      <c r="E178" s="52" t="s">
        <v>425</v>
      </c>
      <c r="F178" s="52" t="s">
        <v>40</v>
      </c>
      <c r="G178" s="52" t="s">
        <v>40</v>
      </c>
      <c r="H178" s="109" t="s">
        <v>220</v>
      </c>
      <c r="I178" s="77" t="str">
        <f t="shared" si="7"/>
        <v>PRE Girls</v>
      </c>
    </row>
    <row r="179" spans="1:9" s="58" customFormat="1" x14ac:dyDescent="0.25">
      <c r="A179" s="62" t="str">
        <f t="shared" ref="A179" si="9">E179</f>
        <v>SPRUYT Yentl</v>
      </c>
      <c r="B179" s="52" t="str">
        <f t="shared" si="6"/>
        <v>BNO Girls B</v>
      </c>
      <c r="C179" s="81" t="s">
        <v>251</v>
      </c>
      <c r="D179" s="81" t="s">
        <v>3</v>
      </c>
      <c r="E179" s="52" t="s">
        <v>360</v>
      </c>
      <c r="F179" s="52" t="s">
        <v>40</v>
      </c>
      <c r="G179" s="52" t="s">
        <v>40</v>
      </c>
      <c r="H179" s="109" t="s">
        <v>311</v>
      </c>
      <c r="I179" s="77" t="str">
        <f t="shared" si="7"/>
        <v>BNO Girls B</v>
      </c>
    </row>
    <row r="180" spans="1:9" s="58" customFormat="1" x14ac:dyDescent="0.25">
      <c r="A180" s="62" t="str">
        <f t="shared" si="8"/>
        <v>STAS Charline</v>
      </c>
      <c r="B180" s="52" t="str">
        <f t="shared" si="6"/>
        <v>MIN Girls</v>
      </c>
      <c r="C180" s="81" t="s">
        <v>251</v>
      </c>
      <c r="D180" s="81" t="s">
        <v>5</v>
      </c>
      <c r="E180" s="52" t="s">
        <v>361</v>
      </c>
      <c r="F180" s="52" t="s">
        <v>40</v>
      </c>
      <c r="G180" s="52" t="s">
        <v>40</v>
      </c>
      <c r="H180" s="109" t="s">
        <v>323</v>
      </c>
      <c r="I180" s="77" t="str">
        <f t="shared" si="7"/>
        <v>MIN Girls</v>
      </c>
    </row>
    <row r="181" spans="1:9" s="58" customFormat="1" x14ac:dyDescent="0.25">
      <c r="A181" s="62" t="str">
        <f t="shared" si="8"/>
        <v>STROECKX Lize</v>
      </c>
      <c r="B181" s="52" t="str">
        <f t="shared" si="6"/>
        <v>BNO Girls A</v>
      </c>
      <c r="C181" s="81" t="s">
        <v>251</v>
      </c>
      <c r="D181" s="81" t="s">
        <v>3</v>
      </c>
      <c r="E181" s="52" t="s">
        <v>362</v>
      </c>
      <c r="F181" s="52" t="s">
        <v>40</v>
      </c>
      <c r="G181" s="52" t="s">
        <v>316</v>
      </c>
      <c r="H181" s="109" t="s">
        <v>316</v>
      </c>
      <c r="I181" s="77" t="str">
        <f t="shared" si="7"/>
        <v>BNO Girls A</v>
      </c>
    </row>
    <row r="182" spans="1:9" s="76" customFormat="1" x14ac:dyDescent="0.25">
      <c r="A182" s="76" t="str">
        <f t="shared" si="8"/>
        <v>SUY June</v>
      </c>
      <c r="B182" s="52" t="str">
        <f t="shared" si="6"/>
        <v>BNO Girls A</v>
      </c>
      <c r="C182" s="81" t="s">
        <v>251</v>
      </c>
      <c r="D182" s="81" t="s">
        <v>7</v>
      </c>
      <c r="E182" s="52" t="s">
        <v>363</v>
      </c>
      <c r="F182" s="52" t="s">
        <v>40</v>
      </c>
      <c r="G182" s="52" t="s">
        <v>316</v>
      </c>
      <c r="H182" s="109" t="s">
        <v>316</v>
      </c>
      <c r="I182" s="77" t="str">
        <f t="shared" si="7"/>
        <v>BNO Girls A</v>
      </c>
    </row>
    <row r="183" spans="1:9" s="52" customFormat="1" x14ac:dyDescent="0.25">
      <c r="A183" s="52" t="str">
        <f>E183</f>
        <v>SYZDYKOV Ekaterina</v>
      </c>
      <c r="B183" s="52" t="str">
        <f t="shared" si="6"/>
        <v>ANO Girls B</v>
      </c>
      <c r="C183" s="81" t="s">
        <v>251</v>
      </c>
      <c r="D183" s="81" t="s">
        <v>7</v>
      </c>
      <c r="E183" s="52" t="s">
        <v>177</v>
      </c>
      <c r="F183" s="52" t="s">
        <v>40</v>
      </c>
      <c r="G183" s="52" t="s">
        <v>40</v>
      </c>
      <c r="H183" s="109" t="s">
        <v>315</v>
      </c>
      <c r="I183" s="77" t="str">
        <f t="shared" si="7"/>
        <v>ANO Girls B</v>
      </c>
    </row>
    <row r="184" spans="1:9" s="52" customFormat="1" x14ac:dyDescent="0.25">
      <c r="A184" s="52" t="str">
        <f>E184</f>
        <v>SYZDYKOV Polina</v>
      </c>
      <c r="B184" s="52" t="str">
        <f t="shared" si="6"/>
        <v>ANO Girls A</v>
      </c>
      <c r="C184" s="81" t="s">
        <v>251</v>
      </c>
      <c r="D184" s="81" t="s">
        <v>7</v>
      </c>
      <c r="E184" s="52" t="s">
        <v>178</v>
      </c>
      <c r="F184" s="52" t="s">
        <v>40</v>
      </c>
      <c r="G184" s="52" t="s">
        <v>314</v>
      </c>
      <c r="H184" s="109" t="s">
        <v>312</v>
      </c>
      <c r="I184" s="77" t="str">
        <f t="shared" si="7"/>
        <v>ANO Girls A</v>
      </c>
    </row>
    <row r="185" spans="1:9" s="52" customFormat="1" x14ac:dyDescent="0.25">
      <c r="A185" s="52" t="str">
        <f>E185</f>
        <v>TAIBI Helena</v>
      </c>
      <c r="B185" s="52" t="str">
        <f t="shared" si="6"/>
        <v>INO Girls B</v>
      </c>
      <c r="C185" s="81" t="s">
        <v>251</v>
      </c>
      <c r="D185" s="81" t="s">
        <v>2</v>
      </c>
      <c r="E185" s="52" t="s">
        <v>392</v>
      </c>
      <c r="F185" s="52" t="s">
        <v>40</v>
      </c>
      <c r="G185" s="52" t="s">
        <v>40</v>
      </c>
      <c r="H185" s="109" t="s">
        <v>313</v>
      </c>
      <c r="I185" s="77" t="str">
        <f t="shared" si="7"/>
        <v>INO Girls B</v>
      </c>
    </row>
    <row r="186" spans="1:9" s="58" customFormat="1" x14ac:dyDescent="0.25">
      <c r="A186" s="62" t="str">
        <f t="shared" si="8"/>
        <v>THONET Clara</v>
      </c>
      <c r="B186" s="52" t="str">
        <f t="shared" si="6"/>
        <v>MIN Girls</v>
      </c>
      <c r="C186" s="81" t="s">
        <v>251</v>
      </c>
      <c r="D186" s="81" t="s">
        <v>5</v>
      </c>
      <c r="E186" s="52" t="s">
        <v>255</v>
      </c>
      <c r="F186" s="52" t="s">
        <v>40</v>
      </c>
      <c r="G186" s="52" t="s">
        <v>40</v>
      </c>
      <c r="H186" s="109" t="s">
        <v>323</v>
      </c>
      <c r="I186" s="77" t="str">
        <f t="shared" si="7"/>
        <v>MIN Girls</v>
      </c>
    </row>
    <row r="187" spans="1:9" s="58" customFormat="1" x14ac:dyDescent="0.25">
      <c r="A187" s="62" t="str">
        <f t="shared" si="8"/>
        <v>TINTURIER Chloé</v>
      </c>
      <c r="B187" s="52" t="str">
        <f t="shared" si="6"/>
        <v>JUN Ladies A</v>
      </c>
      <c r="C187" s="81" t="s">
        <v>251</v>
      </c>
      <c r="D187" s="81" t="s">
        <v>5</v>
      </c>
      <c r="E187" s="52" t="s">
        <v>179</v>
      </c>
      <c r="F187" s="52" t="s">
        <v>40</v>
      </c>
      <c r="G187" s="109" t="s">
        <v>312</v>
      </c>
      <c r="H187" s="109" t="s">
        <v>312</v>
      </c>
      <c r="I187" s="77" t="str">
        <f t="shared" si="7"/>
        <v>JUN Ladies A</v>
      </c>
    </row>
    <row r="188" spans="1:9" s="58" customFormat="1" x14ac:dyDescent="0.25">
      <c r="A188" s="62" t="str">
        <f>E188</f>
        <v>TOULMONDE Emilie</v>
      </c>
      <c r="B188" s="52" t="str">
        <f t="shared" si="6"/>
        <v>BNO Girls B</v>
      </c>
      <c r="C188" s="81" t="s">
        <v>251</v>
      </c>
      <c r="D188" s="81" t="s">
        <v>5</v>
      </c>
      <c r="E188" s="52" t="s">
        <v>180</v>
      </c>
      <c r="F188" s="52" t="s">
        <v>40</v>
      </c>
      <c r="G188" s="52" t="s">
        <v>40</v>
      </c>
      <c r="H188" s="52" t="s">
        <v>311</v>
      </c>
      <c r="I188" s="77" t="str">
        <f t="shared" si="7"/>
        <v>BNO Girls B</v>
      </c>
    </row>
    <row r="189" spans="1:9" s="58" customFormat="1" x14ac:dyDescent="0.25">
      <c r="A189" s="62" t="str">
        <f t="shared" ref="A189" si="10">E189</f>
        <v>TRUYE Luna</v>
      </c>
      <c r="B189" s="52" t="str">
        <f t="shared" si="6"/>
        <v>INO Girls A</v>
      </c>
      <c r="C189" s="81" t="s">
        <v>251</v>
      </c>
      <c r="D189" s="81" t="s">
        <v>4</v>
      </c>
      <c r="E189" s="52" t="s">
        <v>181</v>
      </c>
      <c r="F189" s="52" t="s">
        <v>40</v>
      </c>
      <c r="G189" s="52" t="s">
        <v>310</v>
      </c>
      <c r="H189" s="109" t="s">
        <v>310</v>
      </c>
      <c r="I189" s="77" t="str">
        <f t="shared" si="7"/>
        <v>INO Girls A</v>
      </c>
    </row>
    <row r="190" spans="1:9" s="58" customFormat="1" x14ac:dyDescent="0.25">
      <c r="A190" s="62" t="str">
        <f t="shared" si="8"/>
        <v>TUMBAS-DE MUNCK Angelina</v>
      </c>
      <c r="B190" s="52" t="str">
        <f t="shared" si="6"/>
        <v>JUN Ladies A</v>
      </c>
      <c r="C190" s="81" t="s">
        <v>251</v>
      </c>
      <c r="D190" s="81" t="s">
        <v>4</v>
      </c>
      <c r="E190" s="52" t="s">
        <v>182</v>
      </c>
      <c r="F190" s="52" t="s">
        <v>40</v>
      </c>
      <c r="G190" s="52" t="s">
        <v>312</v>
      </c>
      <c r="H190" s="109" t="s">
        <v>325</v>
      </c>
      <c r="I190" s="77" t="str">
        <f t="shared" si="7"/>
        <v>JUN Ladies A</v>
      </c>
    </row>
    <row r="191" spans="1:9" s="58" customFormat="1" x14ac:dyDescent="0.25">
      <c r="A191" s="62" t="str">
        <f t="shared" si="8"/>
        <v>TURKISTAN Selin</v>
      </c>
      <c r="B191" s="52" t="str">
        <f t="shared" si="6"/>
        <v>INO Girls A</v>
      </c>
      <c r="C191" s="81" t="s">
        <v>251</v>
      </c>
      <c r="D191" s="81" t="s">
        <v>4</v>
      </c>
      <c r="E191" s="52" t="s">
        <v>183</v>
      </c>
      <c r="F191" s="52" t="s">
        <v>40</v>
      </c>
      <c r="G191" s="109" t="s">
        <v>310</v>
      </c>
      <c r="H191" s="109" t="s">
        <v>310</v>
      </c>
      <c r="I191" s="77" t="str">
        <f t="shared" si="7"/>
        <v>INO Girls A</v>
      </c>
    </row>
    <row r="192" spans="1:9" s="58" customFormat="1" x14ac:dyDescent="0.25">
      <c r="A192" s="62" t="str">
        <f t="shared" si="8"/>
        <v>VAN BRUYSSEL Margaux</v>
      </c>
      <c r="B192" s="52" t="str">
        <f t="shared" si="6"/>
        <v>INO Girls A</v>
      </c>
      <c r="C192" s="81" t="s">
        <v>251</v>
      </c>
      <c r="D192" s="81" t="s">
        <v>2</v>
      </c>
      <c r="E192" s="52" t="s">
        <v>184</v>
      </c>
      <c r="F192" s="52" t="s">
        <v>40</v>
      </c>
      <c r="G192" s="52" t="s">
        <v>310</v>
      </c>
      <c r="H192" s="109" t="s">
        <v>310</v>
      </c>
      <c r="I192" s="77" t="str">
        <f t="shared" si="7"/>
        <v>INO Girls A</v>
      </c>
    </row>
    <row r="193" spans="1:9" s="58" customFormat="1" x14ac:dyDescent="0.25">
      <c r="A193" s="62" t="str">
        <f t="shared" si="8"/>
        <v>VAN DEN BOGAERT Lyana</v>
      </c>
      <c r="B193" s="52" t="str">
        <f t="shared" si="6"/>
        <v>INO Girls A</v>
      </c>
      <c r="C193" s="81" t="s">
        <v>251</v>
      </c>
      <c r="D193" s="81" t="s">
        <v>47</v>
      </c>
      <c r="E193" s="52" t="s">
        <v>185</v>
      </c>
      <c r="F193" s="52" t="s">
        <v>40</v>
      </c>
      <c r="G193" s="52" t="s">
        <v>310</v>
      </c>
      <c r="H193" s="109" t="s">
        <v>310</v>
      </c>
      <c r="I193" s="77" t="str">
        <f t="shared" si="7"/>
        <v>INO Girls A</v>
      </c>
    </row>
    <row r="194" spans="1:9" s="58" customFormat="1" x14ac:dyDescent="0.25">
      <c r="A194" s="62" t="str">
        <f t="shared" si="8"/>
        <v>VAN DEN BROECK Kyra</v>
      </c>
      <c r="B194" s="52" t="str">
        <f t="shared" si="6"/>
        <v>PRE Girls</v>
      </c>
      <c r="C194" s="81" t="s">
        <v>251</v>
      </c>
      <c r="D194" s="81" t="s">
        <v>3</v>
      </c>
      <c r="E194" s="52" t="s">
        <v>428</v>
      </c>
      <c r="F194" s="52" t="s">
        <v>40</v>
      </c>
      <c r="G194" s="52" t="s">
        <v>40</v>
      </c>
      <c r="H194" s="109" t="s">
        <v>220</v>
      </c>
      <c r="I194" s="77" t="str">
        <f t="shared" si="7"/>
        <v>PRE Girls</v>
      </c>
    </row>
    <row r="195" spans="1:9" s="58" customFormat="1" x14ac:dyDescent="0.25">
      <c r="A195" s="62" t="str">
        <f t="shared" si="8"/>
        <v>VAN DEN BROECK Shaury</v>
      </c>
      <c r="B195" s="52" t="str">
        <f t="shared" ref="B195:B246" si="11">IF($F$250="B competition",H195,IF($F$250="A competition",G195,I195))</f>
        <v>INO Girls B</v>
      </c>
      <c r="C195" s="81" t="s">
        <v>251</v>
      </c>
      <c r="D195" s="81" t="s">
        <v>47</v>
      </c>
      <c r="E195" s="52" t="s">
        <v>186</v>
      </c>
      <c r="F195" s="52" t="s">
        <v>40</v>
      </c>
      <c r="G195" s="52" t="s">
        <v>40</v>
      </c>
      <c r="H195" s="109" t="s">
        <v>313</v>
      </c>
      <c r="I195" s="77" t="str">
        <f t="shared" si="7"/>
        <v>INO Girls B</v>
      </c>
    </row>
    <row r="196" spans="1:9" s="58" customFormat="1" x14ac:dyDescent="0.25">
      <c r="A196" s="62" t="str">
        <f t="shared" si="8"/>
        <v>VAN DEN BROECK Ziva</v>
      </c>
      <c r="B196" s="52" t="str">
        <f t="shared" si="11"/>
        <v>MIN Girls</v>
      </c>
      <c r="C196" s="81" t="s">
        <v>251</v>
      </c>
      <c r="D196" s="81" t="s">
        <v>45</v>
      </c>
      <c r="E196" s="52" t="s">
        <v>429</v>
      </c>
      <c r="F196" s="52" t="s">
        <v>40</v>
      </c>
      <c r="G196" s="52" t="s">
        <v>40</v>
      </c>
      <c r="H196" s="109" t="s">
        <v>323</v>
      </c>
      <c r="I196" s="77" t="str">
        <f t="shared" ref="I196:I248" si="12">IF(G196&lt;&gt;"-",G196,H196)</f>
        <v>MIN Girls</v>
      </c>
    </row>
    <row r="197" spans="1:9" s="58" customFormat="1" x14ac:dyDescent="0.25">
      <c r="A197" s="62" t="str">
        <f t="shared" si="8"/>
        <v>VAN DEN WIJNGAERT Febe</v>
      </c>
      <c r="B197" s="52" t="str">
        <f t="shared" si="11"/>
        <v>JUN Ladies A</v>
      </c>
      <c r="C197" s="81" t="s">
        <v>251</v>
      </c>
      <c r="D197" s="81" t="s">
        <v>3</v>
      </c>
      <c r="E197" s="52" t="s">
        <v>187</v>
      </c>
      <c r="F197" s="52" t="s">
        <v>40</v>
      </c>
      <c r="G197" s="52" t="s">
        <v>312</v>
      </c>
      <c r="H197" s="109" t="s">
        <v>312</v>
      </c>
      <c r="I197" s="77" t="str">
        <f t="shared" si="12"/>
        <v>JUN Ladies A</v>
      </c>
    </row>
    <row r="198" spans="1:9" s="58" customFormat="1" x14ac:dyDescent="0.25">
      <c r="A198" s="62" t="str">
        <f t="shared" si="8"/>
        <v>VAN ESPEN Jannick</v>
      </c>
      <c r="B198" s="52" t="str">
        <f t="shared" si="11"/>
        <v>JUN Men B</v>
      </c>
      <c r="C198" s="81" t="s">
        <v>1</v>
      </c>
      <c r="D198" s="81" t="s">
        <v>3</v>
      </c>
      <c r="E198" s="52" t="s">
        <v>188</v>
      </c>
      <c r="F198" s="52" t="s">
        <v>40</v>
      </c>
      <c r="G198" s="52" t="s">
        <v>40</v>
      </c>
      <c r="H198" s="109" t="s">
        <v>223</v>
      </c>
      <c r="I198" s="77" t="str">
        <f t="shared" si="12"/>
        <v>JUN Men B</v>
      </c>
    </row>
    <row r="199" spans="1:9" s="58" customFormat="1" x14ac:dyDescent="0.25">
      <c r="A199" s="62" t="str">
        <f t="shared" si="8"/>
        <v>VAN GESTEL Daisy</v>
      </c>
      <c r="B199" s="52" t="str">
        <f t="shared" si="11"/>
        <v>MIN Girls</v>
      </c>
      <c r="C199" s="81" t="s">
        <v>251</v>
      </c>
      <c r="D199" s="81" t="s">
        <v>31</v>
      </c>
      <c r="E199" s="52" t="s">
        <v>189</v>
      </c>
      <c r="F199" s="52" t="s">
        <v>40</v>
      </c>
      <c r="G199" s="52" t="s">
        <v>40</v>
      </c>
      <c r="H199" s="109" t="s">
        <v>323</v>
      </c>
      <c r="I199" s="77" t="str">
        <f t="shared" si="12"/>
        <v>MIN Girls</v>
      </c>
    </row>
    <row r="200" spans="1:9" s="58" customFormat="1" x14ac:dyDescent="0.25">
      <c r="A200" s="62" t="str">
        <f t="shared" si="8"/>
        <v>VAN HERCK Lotta</v>
      </c>
      <c r="B200" s="52" t="str">
        <f t="shared" si="11"/>
        <v>BNO Girls B</v>
      </c>
      <c r="C200" s="81" t="s">
        <v>251</v>
      </c>
      <c r="D200" s="81" t="s">
        <v>42</v>
      </c>
      <c r="E200" s="52" t="s">
        <v>380</v>
      </c>
      <c r="F200" s="52" t="s">
        <v>40</v>
      </c>
      <c r="G200" s="52" t="s">
        <v>40</v>
      </c>
      <c r="H200" s="109" t="s">
        <v>311</v>
      </c>
      <c r="I200" s="77" t="str">
        <f t="shared" si="12"/>
        <v>BNO Girls B</v>
      </c>
    </row>
    <row r="201" spans="1:9" s="58" customFormat="1" x14ac:dyDescent="0.25">
      <c r="A201" s="62" t="str">
        <f t="shared" si="8"/>
        <v>VAN LOOCK Emma</v>
      </c>
      <c r="B201" s="52" t="str">
        <f t="shared" si="11"/>
        <v>INO Girls A</v>
      </c>
      <c r="C201" s="81" t="s">
        <v>251</v>
      </c>
      <c r="D201" s="81" t="s">
        <v>3</v>
      </c>
      <c r="E201" s="52" t="s">
        <v>190</v>
      </c>
      <c r="F201" s="52" t="s">
        <v>40</v>
      </c>
      <c r="G201" s="52" t="s">
        <v>310</v>
      </c>
      <c r="H201" s="109" t="s">
        <v>310</v>
      </c>
      <c r="I201" s="77" t="str">
        <f t="shared" si="12"/>
        <v>INO Girls A</v>
      </c>
    </row>
    <row r="202" spans="1:9" s="58" customFormat="1" x14ac:dyDescent="0.25">
      <c r="A202" s="62" t="str">
        <f t="shared" si="8"/>
        <v>VAN LAERE Yinthe</v>
      </c>
      <c r="B202" s="52" t="str">
        <f t="shared" si="11"/>
        <v>BNO Girls B</v>
      </c>
      <c r="C202" s="81" t="s">
        <v>251</v>
      </c>
      <c r="D202" s="81" t="e">
        <v>#N/A</v>
      </c>
      <c r="E202" s="52" t="s">
        <v>442</v>
      </c>
      <c r="F202" s="52" t="s">
        <v>40</v>
      </c>
      <c r="G202" s="52" t="s">
        <v>40</v>
      </c>
      <c r="H202" s="109" t="s">
        <v>311</v>
      </c>
      <c r="I202" s="77" t="str">
        <f t="shared" si="12"/>
        <v>BNO Girls B</v>
      </c>
    </row>
    <row r="203" spans="1:9" s="58" customFormat="1" x14ac:dyDescent="0.25">
      <c r="A203" s="62" t="str">
        <f>E203</f>
        <v>VAN MULDERS Maite</v>
      </c>
      <c r="B203" s="52" t="str">
        <f t="shared" si="11"/>
        <v>ANO Girls A</v>
      </c>
      <c r="C203" s="81" t="s">
        <v>251</v>
      </c>
      <c r="D203" s="81" t="s">
        <v>6</v>
      </c>
      <c r="E203" s="52" t="s">
        <v>191</v>
      </c>
      <c r="F203" s="52" t="s">
        <v>40</v>
      </c>
      <c r="G203" s="116" t="s">
        <v>314</v>
      </c>
      <c r="H203" s="109" t="s">
        <v>312</v>
      </c>
      <c r="I203" s="77" t="str">
        <f t="shared" si="12"/>
        <v>ANO Girls A</v>
      </c>
    </row>
    <row r="204" spans="1:9" s="58" customFormat="1" x14ac:dyDescent="0.25">
      <c r="A204" s="62" t="str">
        <f>E204</f>
        <v>VAN ROOSBROECK Clarisse</v>
      </c>
      <c r="B204" s="52" t="str">
        <f t="shared" si="11"/>
        <v>INO Girls B</v>
      </c>
      <c r="C204" s="81" t="s">
        <v>251</v>
      </c>
      <c r="D204" s="81" t="s">
        <v>17</v>
      </c>
      <c r="E204" s="52" t="s">
        <v>193</v>
      </c>
      <c r="F204" s="52" t="s">
        <v>40</v>
      </c>
      <c r="G204" s="116" t="s">
        <v>40</v>
      </c>
      <c r="H204" s="109" t="s">
        <v>313</v>
      </c>
      <c r="I204" s="77" t="str">
        <f t="shared" si="12"/>
        <v>INO Girls B</v>
      </c>
    </row>
    <row r="205" spans="1:9" s="58" customFormat="1" x14ac:dyDescent="0.25">
      <c r="A205" s="62" t="str">
        <f t="shared" si="8"/>
        <v>VAN SANT Tatiana</v>
      </c>
      <c r="B205" s="52" t="str">
        <f t="shared" si="11"/>
        <v>BNO Girls B</v>
      </c>
      <c r="C205" s="81" t="s">
        <v>251</v>
      </c>
      <c r="D205" s="81" t="s">
        <v>47</v>
      </c>
      <c r="E205" s="52" t="s">
        <v>192</v>
      </c>
      <c r="F205" s="52" t="s">
        <v>40</v>
      </c>
      <c r="G205" s="52" t="s">
        <v>40</v>
      </c>
      <c r="H205" s="109" t="s">
        <v>311</v>
      </c>
      <c r="I205" s="77" t="str">
        <f t="shared" si="12"/>
        <v>BNO Girls B</v>
      </c>
    </row>
    <row r="206" spans="1:9" s="58" customFormat="1" x14ac:dyDescent="0.25">
      <c r="A206" s="62" t="str">
        <f t="shared" si="8"/>
        <v>VAN STAEYEN Julie</v>
      </c>
      <c r="B206" s="52" t="str">
        <f t="shared" si="11"/>
        <v>MIN Girls</v>
      </c>
      <c r="C206" s="81" t="s">
        <v>251</v>
      </c>
      <c r="D206" s="81" t="s">
        <v>47</v>
      </c>
      <c r="E206" s="52" t="s">
        <v>364</v>
      </c>
      <c r="F206" s="52" t="s">
        <v>40</v>
      </c>
      <c r="G206" s="52" t="s">
        <v>40</v>
      </c>
      <c r="H206" s="109" t="s">
        <v>323</v>
      </c>
      <c r="I206" s="77" t="str">
        <f t="shared" si="12"/>
        <v>MIN Girls</v>
      </c>
    </row>
    <row r="207" spans="1:9" s="58" customFormat="1" x14ac:dyDescent="0.25">
      <c r="A207" s="62" t="str">
        <f t="shared" si="8"/>
        <v>VAN SCHUERBEEK Luna</v>
      </c>
      <c r="B207" s="52" t="str">
        <f t="shared" si="11"/>
        <v>ANO Girls A</v>
      </c>
      <c r="C207" s="81" t="s">
        <v>251</v>
      </c>
      <c r="D207" s="81" t="s">
        <v>6</v>
      </c>
      <c r="E207" s="52" t="s">
        <v>194</v>
      </c>
      <c r="F207" s="52" t="s">
        <v>40</v>
      </c>
      <c r="G207" s="52" t="s">
        <v>314</v>
      </c>
      <c r="H207" s="109" t="s">
        <v>314</v>
      </c>
      <c r="I207" s="77" t="str">
        <f t="shared" si="12"/>
        <v>ANO Girls A</v>
      </c>
    </row>
    <row r="208" spans="1:9" s="58" customFormat="1" x14ac:dyDescent="0.25">
      <c r="A208" s="62" t="str">
        <f t="shared" si="8"/>
        <v>VAN STEENBERGHE Ilona</v>
      </c>
      <c r="B208" s="52" t="str">
        <f t="shared" si="11"/>
        <v>INO Girls A</v>
      </c>
      <c r="C208" s="81" t="s">
        <v>251</v>
      </c>
      <c r="D208" s="81" t="s">
        <v>45</v>
      </c>
      <c r="E208" s="52" t="s">
        <v>195</v>
      </c>
      <c r="F208" s="52" t="s">
        <v>40</v>
      </c>
      <c r="G208" s="52" t="s">
        <v>310</v>
      </c>
      <c r="H208" s="109" t="s">
        <v>310</v>
      </c>
      <c r="I208" s="77" t="str">
        <f t="shared" si="12"/>
        <v>INO Girls A</v>
      </c>
    </row>
    <row r="209" spans="1:9" s="58" customFormat="1" x14ac:dyDescent="0.25">
      <c r="A209" s="62" t="str">
        <f t="shared" si="8"/>
        <v>VAN VALCKENBORGH Isaura</v>
      </c>
      <c r="B209" s="52" t="str">
        <f t="shared" si="11"/>
        <v>INO Girls A</v>
      </c>
      <c r="C209" s="81" t="s">
        <v>251</v>
      </c>
      <c r="D209" s="81" t="s">
        <v>6</v>
      </c>
      <c r="E209" s="52" t="s">
        <v>196</v>
      </c>
      <c r="F209" s="52" t="s">
        <v>40</v>
      </c>
      <c r="G209" s="109" t="s">
        <v>310</v>
      </c>
      <c r="H209" s="109" t="s">
        <v>310</v>
      </c>
      <c r="I209" s="77" t="str">
        <f t="shared" si="12"/>
        <v>INO Girls A</v>
      </c>
    </row>
    <row r="210" spans="1:9" s="58" customFormat="1" x14ac:dyDescent="0.25">
      <c r="A210" s="62" t="str">
        <f t="shared" si="8"/>
        <v>VANCOPPERNOLLE Owen</v>
      </c>
      <c r="B210" s="52" t="str">
        <f t="shared" si="11"/>
        <v>ANO Boys A</v>
      </c>
      <c r="C210" s="81" t="s">
        <v>1</v>
      </c>
      <c r="D210" s="81" t="s">
        <v>34</v>
      </c>
      <c r="E210" s="52" t="s">
        <v>197</v>
      </c>
      <c r="F210" s="52" t="s">
        <v>40</v>
      </c>
      <c r="G210" s="52" t="s">
        <v>327</v>
      </c>
      <c r="H210" s="109" t="s">
        <v>322</v>
      </c>
      <c r="I210" s="77" t="str">
        <f t="shared" si="12"/>
        <v>ANO Boys A</v>
      </c>
    </row>
    <row r="211" spans="1:9" s="58" customFormat="1" x14ac:dyDescent="0.25">
      <c r="A211" s="62" t="str">
        <f t="shared" si="8"/>
        <v>VANDEBERGH Morgane</v>
      </c>
      <c r="B211" s="52" t="str">
        <f t="shared" si="11"/>
        <v>MIN Girls</v>
      </c>
      <c r="C211" s="81" t="s">
        <v>251</v>
      </c>
      <c r="D211" s="81" t="s">
        <v>2</v>
      </c>
      <c r="E211" s="52" t="s">
        <v>237</v>
      </c>
      <c r="F211" s="52" t="s">
        <v>40</v>
      </c>
      <c r="G211" s="116" t="s">
        <v>40</v>
      </c>
      <c r="H211" s="109" t="s">
        <v>323</v>
      </c>
      <c r="I211" s="77" t="str">
        <f t="shared" si="12"/>
        <v>MIN Girls</v>
      </c>
    </row>
    <row r="212" spans="1:9" s="58" customFormat="1" x14ac:dyDescent="0.25">
      <c r="A212" s="62" t="str">
        <f t="shared" si="8"/>
        <v>VANDEN BUSSCHE Amélie</v>
      </c>
      <c r="B212" s="52" t="str">
        <f t="shared" si="11"/>
        <v>MIN Girls</v>
      </c>
      <c r="C212" s="81" t="s">
        <v>251</v>
      </c>
      <c r="D212" s="81" t="s">
        <v>254</v>
      </c>
      <c r="E212" s="52" t="s">
        <v>374</v>
      </c>
      <c r="F212" s="52" t="s">
        <v>40</v>
      </c>
      <c r="G212" s="52" t="s">
        <v>40</v>
      </c>
      <c r="H212" s="109" t="s">
        <v>323</v>
      </c>
      <c r="I212" s="77" t="str">
        <f t="shared" si="12"/>
        <v>MIN Girls</v>
      </c>
    </row>
    <row r="213" spans="1:9" s="58" customFormat="1" x14ac:dyDescent="0.25">
      <c r="A213" s="62" t="str">
        <f t="shared" si="8"/>
        <v>VANDEN BUSSCHE Julie</v>
      </c>
      <c r="B213" s="52" t="str">
        <f t="shared" si="11"/>
        <v>INO Girls B</v>
      </c>
      <c r="C213" s="81" t="s">
        <v>251</v>
      </c>
      <c r="D213" s="81" t="s">
        <v>254</v>
      </c>
      <c r="E213" s="52" t="s">
        <v>198</v>
      </c>
      <c r="F213" s="52" t="s">
        <v>40</v>
      </c>
      <c r="G213" s="52" t="s">
        <v>40</v>
      </c>
      <c r="H213" s="109" t="s">
        <v>313</v>
      </c>
      <c r="I213" s="77" t="str">
        <f t="shared" si="12"/>
        <v>INO Girls B</v>
      </c>
    </row>
    <row r="214" spans="1:9" s="58" customFormat="1" x14ac:dyDescent="0.25">
      <c r="A214" s="62" t="str">
        <f t="shared" si="8"/>
        <v>VANDERCRUYSSEN Zoë</v>
      </c>
      <c r="B214" s="52" t="str">
        <f t="shared" si="11"/>
        <v>BNO Girls B</v>
      </c>
      <c r="C214" s="81" t="s">
        <v>251</v>
      </c>
      <c r="D214" s="81" t="s">
        <v>17</v>
      </c>
      <c r="E214" s="52" t="s">
        <v>410</v>
      </c>
      <c r="F214" s="52" t="s">
        <v>40</v>
      </c>
      <c r="G214" s="52" t="s">
        <v>40</v>
      </c>
      <c r="H214" s="109" t="s">
        <v>311</v>
      </c>
      <c r="I214" s="77" t="str">
        <f t="shared" si="12"/>
        <v>BNO Girls B</v>
      </c>
    </row>
    <row r="215" spans="1:9" s="58" customFormat="1" x14ac:dyDescent="0.25">
      <c r="A215" s="62" t="str">
        <f t="shared" si="8"/>
        <v>VANDEVELDE Flore</v>
      </c>
      <c r="B215" s="52" t="str">
        <f t="shared" si="11"/>
        <v>PRE Girls</v>
      </c>
      <c r="C215" s="81" t="s">
        <v>251</v>
      </c>
      <c r="D215" s="81" t="s">
        <v>3</v>
      </c>
      <c r="E215" s="52" t="s">
        <v>403</v>
      </c>
      <c r="F215" s="52" t="s">
        <v>40</v>
      </c>
      <c r="G215" s="52" t="s">
        <v>40</v>
      </c>
      <c r="H215" s="109" t="s">
        <v>220</v>
      </c>
      <c r="I215" s="77" t="str">
        <f t="shared" si="12"/>
        <v>PRE Girls</v>
      </c>
    </row>
    <row r="216" spans="1:9" s="58" customFormat="1" x14ac:dyDescent="0.25">
      <c r="A216" s="62" t="str">
        <f t="shared" si="8"/>
        <v>VANDEZANDE Luana</v>
      </c>
      <c r="B216" s="52" t="str">
        <f t="shared" si="11"/>
        <v>ANO Girls A</v>
      </c>
      <c r="C216" s="81" t="s">
        <v>251</v>
      </c>
      <c r="D216" s="81" t="s">
        <v>42</v>
      </c>
      <c r="E216" s="52" t="s">
        <v>199</v>
      </c>
      <c r="F216" s="52" t="s">
        <v>40</v>
      </c>
      <c r="G216" s="52" t="s">
        <v>314</v>
      </c>
      <c r="H216" s="109" t="s">
        <v>312</v>
      </c>
      <c r="I216" s="77" t="str">
        <f t="shared" si="12"/>
        <v>ANO Girls A</v>
      </c>
    </row>
    <row r="217" spans="1:9" s="58" customFormat="1" x14ac:dyDescent="0.25">
      <c r="A217" s="62" t="str">
        <f>E217</f>
        <v>VANHECKE Lilas</v>
      </c>
      <c r="B217" s="52" t="str">
        <f t="shared" si="11"/>
        <v>MIN Girls</v>
      </c>
      <c r="C217" s="81" t="s">
        <v>251</v>
      </c>
      <c r="D217" s="81" t="s">
        <v>2</v>
      </c>
      <c r="E217" s="52" t="s">
        <v>200</v>
      </c>
      <c r="F217" s="52" t="s">
        <v>40</v>
      </c>
      <c r="G217" s="109" t="s">
        <v>40</v>
      </c>
      <c r="H217" s="109" t="s">
        <v>323</v>
      </c>
      <c r="I217" s="77" t="str">
        <f t="shared" si="12"/>
        <v>MIN Girls</v>
      </c>
    </row>
    <row r="218" spans="1:9" s="58" customFormat="1" x14ac:dyDescent="0.25">
      <c r="A218" s="62" t="str">
        <f t="shared" si="8"/>
        <v>VANHOUT Romy</v>
      </c>
      <c r="B218" s="52" t="str">
        <f t="shared" si="11"/>
        <v>MIN Girls</v>
      </c>
      <c r="C218" s="81" t="s">
        <v>251</v>
      </c>
      <c r="D218" s="81" t="s">
        <v>3</v>
      </c>
      <c r="E218" s="52" t="s">
        <v>404</v>
      </c>
      <c r="F218" s="52" t="s">
        <v>40</v>
      </c>
      <c r="G218" s="52" t="s">
        <v>40</v>
      </c>
      <c r="H218" s="109" t="s">
        <v>323</v>
      </c>
      <c r="I218" s="77" t="str">
        <f t="shared" si="12"/>
        <v>MIN Girls</v>
      </c>
    </row>
    <row r="219" spans="1:9" s="58" customFormat="1" x14ac:dyDescent="0.25">
      <c r="A219" s="62" t="str">
        <f t="shared" si="8"/>
        <v>VANNIEUWENBORGH Merlijn</v>
      </c>
      <c r="B219" s="52" t="str">
        <f t="shared" si="11"/>
        <v>PRE Girls</v>
      </c>
      <c r="C219" s="81" t="s">
        <v>251</v>
      </c>
      <c r="D219" s="137" t="s">
        <v>6</v>
      </c>
      <c r="E219" s="52" t="s">
        <v>405</v>
      </c>
      <c r="F219" s="52" t="s">
        <v>40</v>
      </c>
      <c r="G219" s="52" t="s">
        <v>40</v>
      </c>
      <c r="H219" s="109" t="s">
        <v>220</v>
      </c>
      <c r="I219" s="77" t="str">
        <f t="shared" si="12"/>
        <v>PRE Girls</v>
      </c>
    </row>
    <row r="220" spans="1:9" s="58" customFormat="1" x14ac:dyDescent="0.25">
      <c r="A220" s="62" t="str">
        <f t="shared" si="8"/>
        <v>VANSANT Bo</v>
      </c>
      <c r="B220" s="52" t="str">
        <f t="shared" si="11"/>
        <v>JUN Ladies B</v>
      </c>
      <c r="C220" s="81" t="s">
        <v>251</v>
      </c>
      <c r="D220" s="81" t="s">
        <v>8</v>
      </c>
      <c r="E220" s="52" t="s">
        <v>201</v>
      </c>
      <c r="F220" s="52" t="s">
        <v>40</v>
      </c>
      <c r="G220" s="52" t="s">
        <v>40</v>
      </c>
      <c r="H220" s="109" t="s">
        <v>221</v>
      </c>
      <c r="I220" s="77" t="str">
        <f t="shared" si="12"/>
        <v>JUN Ladies B</v>
      </c>
    </row>
    <row r="221" spans="1:9" s="58" customFormat="1" x14ac:dyDescent="0.25">
      <c r="A221" s="62" t="str">
        <f t="shared" si="8"/>
        <v>VANWONTERGHEM Ankie</v>
      </c>
      <c r="B221" s="52" t="str">
        <f t="shared" si="11"/>
        <v>BNO Girls B</v>
      </c>
      <c r="C221" s="81" t="s">
        <v>251</v>
      </c>
      <c r="D221" s="81" t="s">
        <v>254</v>
      </c>
      <c r="E221" s="52" t="s">
        <v>365</v>
      </c>
      <c r="F221" s="52" t="s">
        <v>40</v>
      </c>
      <c r="G221" s="52" t="s">
        <v>40</v>
      </c>
      <c r="H221" s="109" t="s">
        <v>311</v>
      </c>
      <c r="I221" s="77" t="str">
        <f t="shared" si="12"/>
        <v>BNO Girls B</v>
      </c>
    </row>
    <row r="222" spans="1:9" s="58" customFormat="1" x14ac:dyDescent="0.25">
      <c r="A222" s="62" t="str">
        <f t="shared" si="8"/>
        <v>VERBEECK Jasmine</v>
      </c>
      <c r="B222" s="52" t="str">
        <f t="shared" si="11"/>
        <v>INO Girls A</v>
      </c>
      <c r="C222" s="81" t="s">
        <v>251</v>
      </c>
      <c r="D222" s="81" t="s">
        <v>42</v>
      </c>
      <c r="E222" s="52" t="s">
        <v>202</v>
      </c>
      <c r="F222" s="52" t="s">
        <v>40</v>
      </c>
      <c r="G222" s="109" t="s">
        <v>310</v>
      </c>
      <c r="H222" s="109" t="s">
        <v>310</v>
      </c>
      <c r="I222" s="77" t="str">
        <f t="shared" si="12"/>
        <v>INO Girls A</v>
      </c>
    </row>
    <row r="223" spans="1:9" s="58" customFormat="1" x14ac:dyDescent="0.25">
      <c r="A223" s="62" t="str">
        <f t="shared" si="8"/>
        <v>VERBEKE Romée</v>
      </c>
      <c r="B223" s="52" t="str">
        <f t="shared" si="11"/>
        <v>SEN Ladies A</v>
      </c>
      <c r="C223" s="81" t="s">
        <v>251</v>
      </c>
      <c r="D223" s="81" t="s">
        <v>54</v>
      </c>
      <c r="E223" s="52" t="s">
        <v>203</v>
      </c>
      <c r="F223" s="52" t="s">
        <v>40</v>
      </c>
      <c r="G223" s="136" t="s">
        <v>325</v>
      </c>
      <c r="H223" s="109" t="s">
        <v>325</v>
      </c>
      <c r="I223" s="77" t="str">
        <f t="shared" si="12"/>
        <v>SEN Ladies A</v>
      </c>
    </row>
    <row r="224" spans="1:9" s="58" customFormat="1" x14ac:dyDescent="0.25">
      <c r="A224" s="62" t="str">
        <f t="shared" si="8"/>
        <v>VERBINNEN Danielle</v>
      </c>
      <c r="B224" s="52" t="str">
        <f t="shared" si="11"/>
        <v>ANO Girls A</v>
      </c>
      <c r="C224" s="81" t="s">
        <v>251</v>
      </c>
      <c r="D224" s="81" t="s">
        <v>45</v>
      </c>
      <c r="E224" s="52" t="s">
        <v>204</v>
      </c>
      <c r="F224" s="52" t="s">
        <v>40</v>
      </c>
      <c r="G224" s="52" t="s">
        <v>314</v>
      </c>
      <c r="H224" s="109" t="s">
        <v>312</v>
      </c>
      <c r="I224" s="77" t="str">
        <f t="shared" si="12"/>
        <v>ANO Girls A</v>
      </c>
    </row>
    <row r="225" spans="1:9" s="58" customFormat="1" x14ac:dyDescent="0.25">
      <c r="A225" s="62" t="str">
        <f t="shared" si="8"/>
        <v>VERBRAEKEN Jenna</v>
      </c>
      <c r="B225" s="52" t="str">
        <f t="shared" si="11"/>
        <v>PRE Girls</v>
      </c>
      <c r="C225" s="81" t="s">
        <v>251</v>
      </c>
      <c r="D225" s="81" t="s">
        <v>3</v>
      </c>
      <c r="E225" s="52" t="s">
        <v>409</v>
      </c>
      <c r="F225" s="52" t="s">
        <v>40</v>
      </c>
      <c r="G225" s="52" t="s">
        <v>40</v>
      </c>
      <c r="H225" s="109" t="s">
        <v>220</v>
      </c>
      <c r="I225" s="77" t="str">
        <f t="shared" si="12"/>
        <v>PRE Girls</v>
      </c>
    </row>
    <row r="226" spans="1:9" s="58" customFormat="1" x14ac:dyDescent="0.25">
      <c r="A226" s="62" t="str">
        <f t="shared" si="8"/>
        <v>VERCAUTEREN Yuna</v>
      </c>
      <c r="B226" s="52" t="str">
        <f t="shared" si="11"/>
        <v>PRE Girls</v>
      </c>
      <c r="C226" s="81" t="s">
        <v>251</v>
      </c>
      <c r="D226" s="81" t="s">
        <v>6</v>
      </c>
      <c r="E226" s="52" t="s">
        <v>439</v>
      </c>
      <c r="F226" s="52" t="s">
        <v>40</v>
      </c>
      <c r="G226" s="52" t="s">
        <v>40</v>
      </c>
      <c r="H226" s="109" t="s">
        <v>220</v>
      </c>
      <c r="I226" s="77" t="str">
        <f t="shared" si="12"/>
        <v>PRE Girls</v>
      </c>
    </row>
    <row r="227" spans="1:9" s="58" customFormat="1" x14ac:dyDescent="0.25">
      <c r="A227" s="62" t="str">
        <f t="shared" si="8"/>
        <v>VERHAEGEN Caro</v>
      </c>
      <c r="B227" s="52" t="str">
        <f t="shared" si="11"/>
        <v>INO Girls B</v>
      </c>
      <c r="C227" s="81" t="s">
        <v>251</v>
      </c>
      <c r="D227" s="81" t="s">
        <v>47</v>
      </c>
      <c r="E227" s="52" t="s">
        <v>205</v>
      </c>
      <c r="F227" s="52" t="s">
        <v>40</v>
      </c>
      <c r="G227" s="109" t="s">
        <v>40</v>
      </c>
      <c r="H227" s="109" t="s">
        <v>313</v>
      </c>
      <c r="I227" s="77" t="str">
        <f t="shared" si="12"/>
        <v>INO Girls B</v>
      </c>
    </row>
    <row r="228" spans="1:9" s="58" customFormat="1" x14ac:dyDescent="0.25">
      <c r="A228" s="62" t="str">
        <f t="shared" si="8"/>
        <v>VERHEYEN Ans</v>
      </c>
      <c r="B228" s="52" t="str">
        <f t="shared" si="11"/>
        <v>BNO Girls B</v>
      </c>
      <c r="C228" s="81" t="s">
        <v>251</v>
      </c>
      <c r="D228" s="81" t="s">
        <v>47</v>
      </c>
      <c r="E228" s="52" t="s">
        <v>253</v>
      </c>
      <c r="F228" s="52" t="s">
        <v>40</v>
      </c>
      <c r="G228" s="52" t="s">
        <v>40</v>
      </c>
      <c r="H228" s="109" t="s">
        <v>311</v>
      </c>
      <c r="I228" s="77" t="str">
        <f t="shared" si="12"/>
        <v>BNO Girls B</v>
      </c>
    </row>
    <row r="229" spans="1:9" s="58" customFormat="1" x14ac:dyDescent="0.25">
      <c r="A229" s="62" t="str">
        <f>E229</f>
        <v>VERMOTE Marie</v>
      </c>
      <c r="B229" s="52" t="str">
        <f t="shared" si="11"/>
        <v>MIN Girls</v>
      </c>
      <c r="C229" s="81" t="s">
        <v>251</v>
      </c>
      <c r="D229" s="81" t="s">
        <v>5</v>
      </c>
      <c r="E229" s="52" t="s">
        <v>252</v>
      </c>
      <c r="F229" s="52" t="s">
        <v>40</v>
      </c>
      <c r="G229" s="116" t="s">
        <v>40</v>
      </c>
      <c r="H229" s="109" t="s">
        <v>323</v>
      </c>
      <c r="I229" s="77" t="str">
        <f t="shared" si="12"/>
        <v>MIN Girls</v>
      </c>
    </row>
    <row r="230" spans="1:9" s="58" customFormat="1" x14ac:dyDescent="0.25">
      <c r="A230" s="62" t="str">
        <f t="shared" si="8"/>
        <v>VERPLANCKE Amina</v>
      </c>
      <c r="B230" s="52" t="str">
        <f t="shared" si="11"/>
        <v>JUN Ladies B</v>
      </c>
      <c r="C230" s="81" t="s">
        <v>251</v>
      </c>
      <c r="D230" s="81" t="s">
        <v>4</v>
      </c>
      <c r="E230" s="52" t="s">
        <v>206</v>
      </c>
      <c r="F230" s="52" t="s">
        <v>40</v>
      </c>
      <c r="G230" s="52" t="s">
        <v>40</v>
      </c>
      <c r="H230" s="109" t="s">
        <v>221</v>
      </c>
      <c r="I230" s="77" t="str">
        <f t="shared" si="12"/>
        <v>JUN Ladies B</v>
      </c>
    </row>
    <row r="231" spans="1:9" s="58" customFormat="1" x14ac:dyDescent="0.25">
      <c r="A231" s="62" t="str">
        <f t="shared" si="8"/>
        <v>VERPLANKE Soraya</v>
      </c>
      <c r="B231" s="52" t="str">
        <f t="shared" si="11"/>
        <v>JUN Ladies A</v>
      </c>
      <c r="C231" s="81" t="s">
        <v>251</v>
      </c>
      <c r="D231" s="81" t="s">
        <v>4</v>
      </c>
      <c r="E231" s="52" t="s">
        <v>207</v>
      </c>
      <c r="F231" s="52" t="s">
        <v>40</v>
      </c>
      <c r="G231" s="52" t="s">
        <v>312</v>
      </c>
      <c r="H231" s="109" t="s">
        <v>312</v>
      </c>
      <c r="I231" s="77" t="str">
        <f t="shared" si="12"/>
        <v>JUN Ladies A</v>
      </c>
    </row>
    <row r="232" spans="1:9" s="58" customFormat="1" x14ac:dyDescent="0.25">
      <c r="A232" s="62" t="str">
        <f t="shared" si="8"/>
        <v>VERRETH Mirte</v>
      </c>
      <c r="B232" s="52" t="str">
        <f t="shared" si="11"/>
        <v>PRE Girls</v>
      </c>
      <c r="C232" s="81" t="s">
        <v>251</v>
      </c>
      <c r="D232" s="81" t="s">
        <v>45</v>
      </c>
      <c r="E232" s="52" t="s">
        <v>424</v>
      </c>
      <c r="F232" s="52" t="s">
        <v>40</v>
      </c>
      <c r="G232" s="52" t="s">
        <v>40</v>
      </c>
      <c r="H232" s="109" t="s">
        <v>220</v>
      </c>
      <c r="I232" s="77" t="str">
        <f t="shared" si="12"/>
        <v>PRE Girls</v>
      </c>
    </row>
    <row r="233" spans="1:9" s="58" customFormat="1" x14ac:dyDescent="0.25">
      <c r="A233" s="62" t="str">
        <f t="shared" si="8"/>
        <v>VERSCHUEREN Amy</v>
      </c>
      <c r="B233" s="52" t="str">
        <f t="shared" si="11"/>
        <v>MIN Girls</v>
      </c>
      <c r="C233" s="81" t="s">
        <v>251</v>
      </c>
      <c r="D233" s="81" t="s">
        <v>3</v>
      </c>
      <c r="E233" s="52" t="s">
        <v>208</v>
      </c>
      <c r="F233" s="52" t="s">
        <v>40</v>
      </c>
      <c r="G233" s="116" t="s">
        <v>40</v>
      </c>
      <c r="H233" s="109" t="s">
        <v>323</v>
      </c>
      <c r="I233" s="77" t="str">
        <f t="shared" si="12"/>
        <v>MIN Girls</v>
      </c>
    </row>
    <row r="234" spans="1:9" s="58" customFormat="1" x14ac:dyDescent="0.25">
      <c r="A234" s="62" t="str">
        <f t="shared" si="8"/>
        <v>VERSTRAETEN Ann-Sophie</v>
      </c>
      <c r="B234" s="52" t="str">
        <f t="shared" si="11"/>
        <v>PRE Girls</v>
      </c>
      <c r="C234" s="81" t="s">
        <v>251</v>
      </c>
      <c r="D234" s="81" t="s">
        <v>2</v>
      </c>
      <c r="E234" s="52" t="s">
        <v>342</v>
      </c>
      <c r="F234" s="52" t="s">
        <v>40</v>
      </c>
      <c r="G234" s="109" t="s">
        <v>40</v>
      </c>
      <c r="H234" s="109" t="s">
        <v>220</v>
      </c>
      <c r="I234" s="77" t="str">
        <f t="shared" si="12"/>
        <v>PRE Girls</v>
      </c>
    </row>
    <row r="235" spans="1:9" s="58" customFormat="1" x14ac:dyDescent="0.25">
      <c r="A235" s="62" t="str">
        <f t="shared" si="8"/>
        <v>VERTRIEST Luna</v>
      </c>
      <c r="B235" s="52" t="str">
        <f t="shared" si="11"/>
        <v>INO Girls A</v>
      </c>
      <c r="C235" s="81" t="s">
        <v>251</v>
      </c>
      <c r="D235" s="81" t="s">
        <v>4</v>
      </c>
      <c r="E235" s="52" t="s">
        <v>209</v>
      </c>
      <c r="F235" s="52" t="s">
        <v>40</v>
      </c>
      <c r="G235" s="52" t="s">
        <v>310</v>
      </c>
      <c r="H235" s="109" t="s">
        <v>310</v>
      </c>
      <c r="I235" s="77" t="str">
        <f t="shared" si="12"/>
        <v>INO Girls A</v>
      </c>
    </row>
    <row r="236" spans="1:9" s="58" customFormat="1" x14ac:dyDescent="0.25">
      <c r="A236" s="62" t="str">
        <f t="shared" si="8"/>
        <v>VERVAET Esther</v>
      </c>
      <c r="B236" s="52" t="str">
        <f t="shared" si="11"/>
        <v>BNO Girls B</v>
      </c>
      <c r="C236" s="81" t="s">
        <v>251</v>
      </c>
      <c r="D236" s="81" t="s">
        <v>2</v>
      </c>
      <c r="E236" s="52" t="s">
        <v>210</v>
      </c>
      <c r="F236" s="52" t="s">
        <v>40</v>
      </c>
      <c r="G236" s="109" t="s">
        <v>40</v>
      </c>
      <c r="H236" s="109" t="s">
        <v>311</v>
      </c>
      <c r="I236" s="77" t="str">
        <f t="shared" si="12"/>
        <v>BNO Girls B</v>
      </c>
    </row>
    <row r="237" spans="1:9" s="58" customFormat="1" x14ac:dyDescent="0.25">
      <c r="A237" s="62" t="str">
        <f t="shared" si="8"/>
        <v>VERWERFT Britt</v>
      </c>
      <c r="B237" s="52" t="str">
        <f t="shared" si="11"/>
        <v>JUN Ladies B</v>
      </c>
      <c r="C237" s="81" t="s">
        <v>251</v>
      </c>
      <c r="D237" s="81" t="s">
        <v>3</v>
      </c>
      <c r="E237" s="52" t="s">
        <v>211</v>
      </c>
      <c r="F237" s="52" t="s">
        <v>40</v>
      </c>
      <c r="G237" s="52" t="s">
        <v>40</v>
      </c>
      <c r="H237" s="109" t="s">
        <v>221</v>
      </c>
      <c r="I237" s="77" t="str">
        <f t="shared" si="12"/>
        <v>JUN Ladies B</v>
      </c>
    </row>
    <row r="238" spans="1:9" s="58" customFormat="1" x14ac:dyDescent="0.25">
      <c r="A238" s="62" t="str">
        <f t="shared" si="8"/>
        <v>VEURINK Jorine</v>
      </c>
      <c r="B238" s="52" t="str">
        <f t="shared" si="11"/>
        <v>BNO Girls B</v>
      </c>
      <c r="C238" s="81" t="s">
        <v>251</v>
      </c>
      <c r="D238" s="81" t="s">
        <v>3</v>
      </c>
      <c r="E238" s="52" t="s">
        <v>344</v>
      </c>
      <c r="F238" s="52" t="s">
        <v>40</v>
      </c>
      <c r="G238" s="52" t="s">
        <v>40</v>
      </c>
      <c r="H238" s="109" t="s">
        <v>311</v>
      </c>
      <c r="I238" s="77" t="str">
        <f t="shared" si="12"/>
        <v>BNO Girls B</v>
      </c>
    </row>
    <row r="239" spans="1:9" s="58" customFormat="1" x14ac:dyDescent="0.25">
      <c r="A239" s="62" t="str">
        <f t="shared" si="8"/>
        <v>VLEMINCKX Luna</v>
      </c>
      <c r="B239" s="52" t="str">
        <f t="shared" si="11"/>
        <v>PRE Girls</v>
      </c>
      <c r="C239" s="81" t="s">
        <v>251</v>
      </c>
      <c r="D239" s="81" t="s">
        <v>2</v>
      </c>
      <c r="E239" s="52" t="s">
        <v>416</v>
      </c>
      <c r="F239" s="52" t="s">
        <v>40</v>
      </c>
      <c r="G239" s="109" t="s">
        <v>40</v>
      </c>
      <c r="H239" s="109" t="s">
        <v>220</v>
      </c>
      <c r="I239" s="77" t="str">
        <f t="shared" si="12"/>
        <v>PRE Girls</v>
      </c>
    </row>
    <row r="240" spans="1:9" s="58" customFormat="1" x14ac:dyDescent="0.25">
      <c r="A240" s="62" t="str">
        <f>E240</f>
        <v>VROLIJK Femke</v>
      </c>
      <c r="B240" s="52" t="str">
        <f t="shared" si="11"/>
        <v>INO Girls A</v>
      </c>
      <c r="C240" s="81" t="s">
        <v>251</v>
      </c>
      <c r="D240" s="81" t="s">
        <v>45</v>
      </c>
      <c r="E240" s="52" t="s">
        <v>212</v>
      </c>
      <c r="F240" s="52" t="s">
        <v>40</v>
      </c>
      <c r="G240" s="116" t="s">
        <v>310</v>
      </c>
      <c r="H240" s="109" t="s">
        <v>310</v>
      </c>
      <c r="I240" s="77" t="str">
        <f t="shared" si="12"/>
        <v>INO Girls A</v>
      </c>
    </row>
    <row r="241" spans="1:9" s="58" customFormat="1" x14ac:dyDescent="0.25">
      <c r="A241" s="62" t="str">
        <f>E241</f>
        <v>WANDELS Rune</v>
      </c>
      <c r="B241" s="52" t="str">
        <f t="shared" si="11"/>
        <v>INO Girls B</v>
      </c>
      <c r="C241" s="81" t="s">
        <v>251</v>
      </c>
      <c r="D241" s="81" t="s">
        <v>47</v>
      </c>
      <c r="E241" s="52" t="s">
        <v>213</v>
      </c>
      <c r="F241" s="52" t="s">
        <v>40</v>
      </c>
      <c r="G241" s="116" t="s">
        <v>40</v>
      </c>
      <c r="H241" s="109" t="s">
        <v>313</v>
      </c>
      <c r="I241" s="77" t="str">
        <f t="shared" si="12"/>
        <v>INO Girls B</v>
      </c>
    </row>
    <row r="242" spans="1:9" s="58" customFormat="1" x14ac:dyDescent="0.25">
      <c r="A242" s="62" t="str">
        <f>E242</f>
        <v>WILLEM Agnes</v>
      </c>
      <c r="B242" s="52" t="str">
        <f t="shared" si="11"/>
        <v>ANO Girls B</v>
      </c>
      <c r="C242" s="81" t="s">
        <v>251</v>
      </c>
      <c r="D242" s="81" t="s">
        <v>5</v>
      </c>
      <c r="E242" s="52" t="s">
        <v>214</v>
      </c>
      <c r="F242" s="52" t="s">
        <v>40</v>
      </c>
      <c r="G242" s="116" t="s">
        <v>40</v>
      </c>
      <c r="H242" s="109" t="s">
        <v>315</v>
      </c>
      <c r="I242" s="77" t="str">
        <f t="shared" si="12"/>
        <v>ANO Girls B</v>
      </c>
    </row>
    <row r="243" spans="1:9" s="58" customFormat="1" x14ac:dyDescent="0.25">
      <c r="A243" s="62" t="str">
        <f>E243</f>
        <v>WOSTYN Anna</v>
      </c>
      <c r="B243" s="52" t="str">
        <f t="shared" si="11"/>
        <v>INO Girls A</v>
      </c>
      <c r="C243" s="81" t="s">
        <v>251</v>
      </c>
      <c r="D243" s="81" t="s">
        <v>2</v>
      </c>
      <c r="E243" s="52" t="s">
        <v>215</v>
      </c>
      <c r="F243" s="52" t="s">
        <v>40</v>
      </c>
      <c r="G243" s="116" t="s">
        <v>310</v>
      </c>
      <c r="H243" s="109" t="s">
        <v>314</v>
      </c>
      <c r="I243" s="77" t="str">
        <f t="shared" si="12"/>
        <v>INO Girls A</v>
      </c>
    </row>
    <row r="244" spans="1:9" s="58" customFormat="1" x14ac:dyDescent="0.25">
      <c r="A244" s="62" t="str">
        <f t="shared" si="8"/>
        <v>WOSTYN Sara</v>
      </c>
      <c r="B244" s="52" t="str">
        <f t="shared" si="11"/>
        <v>INO Girls A</v>
      </c>
      <c r="C244" s="81" t="s">
        <v>251</v>
      </c>
      <c r="D244" s="81" t="s">
        <v>2</v>
      </c>
      <c r="E244" s="52" t="s">
        <v>216</v>
      </c>
      <c r="F244" s="52" t="s">
        <v>40</v>
      </c>
      <c r="G244" s="52" t="s">
        <v>310</v>
      </c>
      <c r="H244" s="109" t="s">
        <v>314</v>
      </c>
      <c r="I244" s="77" t="str">
        <f t="shared" si="12"/>
        <v>INO Girls A</v>
      </c>
    </row>
    <row r="245" spans="1:9" s="58" customFormat="1" x14ac:dyDescent="0.25">
      <c r="A245" s="62" t="str">
        <f t="shared" si="8"/>
        <v>WOSTYN Tessa</v>
      </c>
      <c r="B245" s="52" t="str">
        <f t="shared" si="11"/>
        <v>MIN Girls</v>
      </c>
      <c r="C245" s="81" t="s">
        <v>251</v>
      </c>
      <c r="D245" s="81" t="s">
        <v>2</v>
      </c>
      <c r="E245" s="52" t="s">
        <v>217</v>
      </c>
      <c r="F245" s="52" t="s">
        <v>40</v>
      </c>
      <c r="G245" s="52" t="s">
        <v>40</v>
      </c>
      <c r="H245" s="109" t="s">
        <v>323</v>
      </c>
      <c r="I245" s="77" t="str">
        <f t="shared" si="12"/>
        <v>MIN Girls</v>
      </c>
    </row>
    <row r="246" spans="1:9" s="58" customFormat="1" x14ac:dyDescent="0.25">
      <c r="A246" s="62" t="str">
        <f t="shared" si="8"/>
        <v>ZUSTRUPA Marija</v>
      </c>
      <c r="B246" s="52" t="str">
        <f t="shared" si="11"/>
        <v>INO Girls A</v>
      </c>
      <c r="C246" s="81" t="s">
        <v>251</v>
      </c>
      <c r="D246" s="81" t="s">
        <v>2</v>
      </c>
      <c r="E246" s="52" t="s">
        <v>218</v>
      </c>
      <c r="F246" s="52" t="s">
        <v>40</v>
      </c>
      <c r="G246" s="52" t="s">
        <v>310</v>
      </c>
      <c r="H246" s="109" t="s">
        <v>310</v>
      </c>
      <c r="I246" s="77" t="str">
        <f t="shared" si="12"/>
        <v>INO Girls A</v>
      </c>
    </row>
    <row r="247" spans="1:9" x14ac:dyDescent="0.25">
      <c r="A247" s="62" t="str">
        <f t="shared" ref="A247:A248" si="13">E247</f>
        <v>-</v>
      </c>
      <c r="B247" s="53" t="s">
        <v>40</v>
      </c>
      <c r="C247" s="117" t="s">
        <v>40</v>
      </c>
      <c r="D247" s="117" t="s">
        <v>40</v>
      </c>
      <c r="E247" s="53" t="s">
        <v>40</v>
      </c>
      <c r="F247" s="53" t="s">
        <v>40</v>
      </c>
      <c r="G247" s="52" t="s">
        <v>40</v>
      </c>
      <c r="H247" s="109" t="s">
        <v>40</v>
      </c>
      <c r="I247" s="77" t="str">
        <f t="shared" si="12"/>
        <v>-</v>
      </c>
    </row>
    <row r="248" spans="1:9" x14ac:dyDescent="0.25">
      <c r="A248" s="52" t="str">
        <f t="shared" si="13"/>
        <v>-</v>
      </c>
      <c r="B248" s="53" t="s">
        <v>40</v>
      </c>
      <c r="C248" s="117" t="s">
        <v>40</v>
      </c>
      <c r="D248" s="117" t="s">
        <v>40</v>
      </c>
      <c r="E248" s="53" t="s">
        <v>40</v>
      </c>
      <c r="F248" s="53" t="s">
        <v>40</v>
      </c>
      <c r="G248" s="53" t="s">
        <v>40</v>
      </c>
      <c r="H248" s="118" t="s">
        <v>40</v>
      </c>
      <c r="I248" s="77" t="str">
        <f t="shared" si="12"/>
        <v>-</v>
      </c>
    </row>
    <row r="249" spans="1:9" s="96" customFormat="1" ht="30" customHeight="1" x14ac:dyDescent="0.25">
      <c r="A249" s="100"/>
      <c r="B249" s="101"/>
      <c r="C249" s="101"/>
      <c r="D249" s="119"/>
      <c r="E249" s="101"/>
      <c r="F249" s="101"/>
      <c r="G249" s="102"/>
      <c r="H249" s="103" t="s">
        <v>443</v>
      </c>
    </row>
    <row r="250" spans="1:9" s="95" customFormat="1" ht="15.75" x14ac:dyDescent="0.25">
      <c r="A250" s="154" t="s">
        <v>250</v>
      </c>
      <c r="B250" s="155"/>
      <c r="C250" s="97"/>
      <c r="D250" s="156" t="s">
        <v>249</v>
      </c>
      <c r="E250" s="157"/>
      <c r="F250" s="108" t="str">
        <f>VLOOKUP(D250,Lijsten!B77:C90,2,FALSE)</f>
        <v>A+B competition</v>
      </c>
      <c r="G250" s="98"/>
      <c r="H250" s="99"/>
      <c r="I250" s="94"/>
    </row>
    <row r="251" spans="1:9" s="60" customFormat="1" ht="30" customHeight="1" x14ac:dyDescent="0.25">
      <c r="A251" s="106"/>
      <c r="B251" s="107" t="s">
        <v>0</v>
      </c>
      <c r="C251" s="107" t="s">
        <v>248</v>
      </c>
      <c r="D251" s="107" t="s">
        <v>44</v>
      </c>
      <c r="E251" s="107" t="s">
        <v>247</v>
      </c>
      <c r="F251" s="107" t="s">
        <v>10</v>
      </c>
      <c r="G251" s="104"/>
      <c r="H251" s="105" t="s">
        <v>386</v>
      </c>
      <c r="I251" s="61"/>
    </row>
    <row r="252" spans="1:9" s="58" customFormat="1" ht="3.95" customHeight="1" x14ac:dyDescent="0.25">
      <c r="A252" s="75" t="s">
        <v>40</v>
      </c>
      <c r="B252" s="75"/>
      <c r="C252" s="75"/>
      <c r="D252" s="120"/>
      <c r="E252" s="75"/>
      <c r="F252" s="75"/>
      <c r="H252" s="78"/>
      <c r="I252" s="61"/>
    </row>
    <row r="253" spans="1:9" s="135" customFormat="1" x14ac:dyDescent="0.25">
      <c r="A253" s="129">
        <v>1</v>
      </c>
      <c r="B253" s="130" t="str">
        <f t="shared" ref="B253:B286" si="14">IF(OR(ISBLANK($E253),$E253="-"),"&lt;cat&gt;",IF(ISBLANK(H253),VLOOKUP($E253,$A$2:$E$248,2,FALSE),H253))</f>
        <v>PRE Boys</v>
      </c>
      <c r="C253" s="131" t="str">
        <f t="shared" ref="C253:C286" si="15">IF(OR(ISBLANK($E253),$E253="-"),"&lt;&gt;",VLOOKUP($E253,$A$2:$E$248,3,FALSE))</f>
        <v>M</v>
      </c>
      <c r="D253" s="131" t="str">
        <f t="shared" ref="D253:D286" si="16">IF(OR(ISBLANK($E253),$E253="-"),"&lt;club&gt;",VLOOKUP($E253,$A$2:$E$248,4,FALSE))</f>
        <v>KPL</v>
      </c>
      <c r="E253" s="132" t="s">
        <v>402</v>
      </c>
      <c r="F253" s="132" t="s">
        <v>452</v>
      </c>
      <c r="G253" s="133"/>
      <c r="H253" s="79"/>
      <c r="I253" s="134" t="str">
        <f t="shared" ref="I253:I286" si="17">LEFT(B253,3)</f>
        <v>PRE</v>
      </c>
    </row>
    <row r="254" spans="1:9" s="135" customFormat="1" x14ac:dyDescent="0.25">
      <c r="A254" s="129">
        <f>A253+1</f>
        <v>2</v>
      </c>
      <c r="B254" s="130" t="str">
        <f t="shared" ref="B254:B260" si="18">IF(OR(ISBLANK($E254),$E254="-"),"&lt;cat&gt;",IF(ISBLANK(H254),VLOOKUP($E254,$A$2:$E$248,2,FALSE),H254))</f>
        <v>PRE Girls</v>
      </c>
      <c r="C254" s="131" t="str">
        <f t="shared" ref="C254:C260" si="19">IF(OR(ISBLANK($E254),$E254="-"),"&lt;&gt;",VLOOKUP($E254,$A$2:$E$248,3,FALSE))</f>
        <v>F</v>
      </c>
      <c r="D254" s="131" t="str">
        <f t="shared" ref="D254:D260" si="20">IF(OR(ISBLANK($E254),$E254="-"),"&lt;club&gt;",VLOOKUP($E254,$A$2:$E$248,4,FALSE))</f>
        <v>KPL</v>
      </c>
      <c r="E254" s="132" t="s">
        <v>413</v>
      </c>
      <c r="F254" s="132" t="s">
        <v>450</v>
      </c>
      <c r="G254" s="133"/>
      <c r="H254" s="79"/>
      <c r="I254" s="134" t="str">
        <f t="shared" ref="I254:I260" si="21">LEFT(B254,3)</f>
        <v>PRE</v>
      </c>
    </row>
    <row r="255" spans="1:9" s="135" customFormat="1" x14ac:dyDescent="0.25">
      <c r="A255" s="129">
        <f t="shared" ref="A255:A317" si="22">A254+1</f>
        <v>3</v>
      </c>
      <c r="B255" s="130" t="str">
        <f t="shared" si="18"/>
        <v>PRE Girls</v>
      </c>
      <c r="C255" s="131" t="str">
        <f t="shared" si="19"/>
        <v>F</v>
      </c>
      <c r="D255" s="131" t="str">
        <f t="shared" si="20"/>
        <v>KPL</v>
      </c>
      <c r="E255" s="132" t="s">
        <v>417</v>
      </c>
      <c r="F255" s="132" t="s">
        <v>451</v>
      </c>
      <c r="G255" s="133"/>
      <c r="H255" s="79"/>
      <c r="I255" s="134" t="str">
        <f t="shared" si="21"/>
        <v>PRE</v>
      </c>
    </row>
    <row r="256" spans="1:9" s="135" customFormat="1" x14ac:dyDescent="0.25">
      <c r="A256" s="129">
        <f t="shared" si="22"/>
        <v>4</v>
      </c>
      <c r="B256" s="130" t="str">
        <f t="shared" si="18"/>
        <v>PRE Girls</v>
      </c>
      <c r="C256" s="131" t="str">
        <f t="shared" si="19"/>
        <v>F</v>
      </c>
      <c r="D256" s="131" t="str">
        <f t="shared" si="20"/>
        <v>KPL</v>
      </c>
      <c r="E256" s="132" t="s">
        <v>440</v>
      </c>
      <c r="F256" s="132" t="s">
        <v>451</v>
      </c>
      <c r="G256" s="133"/>
      <c r="H256" s="79"/>
      <c r="I256" s="134" t="str">
        <f t="shared" si="21"/>
        <v>PRE</v>
      </c>
    </row>
    <row r="257" spans="1:9" s="135" customFormat="1" x14ac:dyDescent="0.25">
      <c r="A257" s="129">
        <f t="shared" si="22"/>
        <v>5</v>
      </c>
      <c r="B257" s="130" t="str">
        <f t="shared" si="18"/>
        <v>PRE Girls</v>
      </c>
      <c r="C257" s="131" t="str">
        <f t="shared" si="19"/>
        <v>F</v>
      </c>
      <c r="D257" s="131" t="str">
        <f t="shared" si="20"/>
        <v>KPL</v>
      </c>
      <c r="E257" s="132" t="s">
        <v>239</v>
      </c>
      <c r="F257" s="132" t="s">
        <v>451</v>
      </c>
      <c r="G257" s="133"/>
      <c r="H257" s="79"/>
      <c r="I257" s="134" t="str">
        <f t="shared" si="21"/>
        <v>PRE</v>
      </c>
    </row>
    <row r="258" spans="1:9" s="135" customFormat="1" x14ac:dyDescent="0.25">
      <c r="A258" s="129">
        <f t="shared" si="22"/>
        <v>6</v>
      </c>
      <c r="B258" s="130" t="str">
        <f t="shared" si="18"/>
        <v>PRE Girls</v>
      </c>
      <c r="C258" s="131" t="str">
        <f t="shared" si="19"/>
        <v>F</v>
      </c>
      <c r="D258" s="131" t="str">
        <f t="shared" si="20"/>
        <v>KPL</v>
      </c>
      <c r="E258" s="132" t="s">
        <v>423</v>
      </c>
      <c r="F258" s="132" t="s">
        <v>451</v>
      </c>
      <c r="G258" s="133"/>
      <c r="H258" s="79"/>
      <c r="I258" s="134" t="str">
        <f t="shared" si="21"/>
        <v>PRE</v>
      </c>
    </row>
    <row r="259" spans="1:9" s="135" customFormat="1" x14ac:dyDescent="0.25">
      <c r="A259" s="129">
        <f t="shared" si="22"/>
        <v>7</v>
      </c>
      <c r="B259" s="130" t="str">
        <f t="shared" si="18"/>
        <v>PRE Girls</v>
      </c>
      <c r="C259" s="131" t="str">
        <f t="shared" si="19"/>
        <v>F</v>
      </c>
      <c r="D259" s="131" t="str">
        <f t="shared" si="20"/>
        <v>KPL</v>
      </c>
      <c r="E259" s="132" t="s">
        <v>414</v>
      </c>
      <c r="F259" s="132" t="s">
        <v>451</v>
      </c>
      <c r="G259" s="133"/>
      <c r="H259" s="79"/>
      <c r="I259" s="134" t="str">
        <f t="shared" si="21"/>
        <v>PRE</v>
      </c>
    </row>
    <row r="260" spans="1:9" s="135" customFormat="1" x14ac:dyDescent="0.25">
      <c r="A260" s="129">
        <f t="shared" si="22"/>
        <v>8</v>
      </c>
      <c r="B260" s="130" t="str">
        <f t="shared" si="18"/>
        <v>PRE Girls</v>
      </c>
      <c r="C260" s="131" t="str">
        <f t="shared" si="19"/>
        <v>F</v>
      </c>
      <c r="D260" s="131" t="str">
        <f t="shared" si="20"/>
        <v>KPL</v>
      </c>
      <c r="E260" s="132" t="s">
        <v>358</v>
      </c>
      <c r="F260" s="132" t="s">
        <v>452</v>
      </c>
      <c r="G260" s="133"/>
      <c r="H260" s="79"/>
      <c r="I260" s="134" t="str">
        <f t="shared" si="21"/>
        <v>PRE</v>
      </c>
    </row>
    <row r="261" spans="1:9" s="135" customFormat="1" x14ac:dyDescent="0.25">
      <c r="A261" s="129">
        <f t="shared" si="22"/>
        <v>9</v>
      </c>
      <c r="B261" s="130" t="str">
        <f t="shared" si="14"/>
        <v>PRE Girls</v>
      </c>
      <c r="C261" s="131" t="str">
        <f t="shared" si="15"/>
        <v>F</v>
      </c>
      <c r="D261" s="131" t="str">
        <f t="shared" si="16"/>
        <v>KHL</v>
      </c>
      <c r="E261" s="132" t="s">
        <v>405</v>
      </c>
      <c r="F261" s="132" t="s">
        <v>452</v>
      </c>
      <c r="G261" s="133"/>
      <c r="H261" s="79"/>
      <c r="I261" s="134" t="str">
        <f t="shared" si="17"/>
        <v>PRE</v>
      </c>
    </row>
    <row r="262" spans="1:9" s="135" customFormat="1" x14ac:dyDescent="0.25">
      <c r="A262" s="129">
        <f t="shared" si="22"/>
        <v>10</v>
      </c>
      <c r="B262" s="130" t="str">
        <f t="shared" si="14"/>
        <v>PRE Girls</v>
      </c>
      <c r="C262" s="131" t="str">
        <f t="shared" si="15"/>
        <v>F</v>
      </c>
      <c r="D262" s="131" t="str">
        <f t="shared" si="16"/>
        <v>KPL</v>
      </c>
      <c r="E262" s="132" t="s">
        <v>342</v>
      </c>
      <c r="F262" s="132" t="s">
        <v>452</v>
      </c>
      <c r="G262" s="133"/>
      <c r="H262" s="79"/>
      <c r="I262" s="134" t="str">
        <f t="shared" si="17"/>
        <v>PRE</v>
      </c>
    </row>
    <row r="263" spans="1:9" s="135" customFormat="1" x14ac:dyDescent="0.25">
      <c r="A263" s="129">
        <f t="shared" si="22"/>
        <v>11</v>
      </c>
      <c r="B263" s="130" t="str">
        <f t="shared" si="14"/>
        <v>PRE Girls</v>
      </c>
      <c r="C263" s="131" t="str">
        <f t="shared" si="15"/>
        <v>F</v>
      </c>
      <c r="D263" s="131" t="str">
        <f t="shared" si="16"/>
        <v>KPL</v>
      </c>
      <c r="E263" s="132" t="s">
        <v>416</v>
      </c>
      <c r="F263" s="132" t="s">
        <v>452</v>
      </c>
      <c r="G263" s="133"/>
      <c r="H263" s="79"/>
      <c r="I263" s="134" t="str">
        <f t="shared" si="17"/>
        <v>PRE</v>
      </c>
    </row>
    <row r="264" spans="1:9" s="135" customFormat="1" x14ac:dyDescent="0.25">
      <c r="A264" s="129">
        <f t="shared" si="22"/>
        <v>12</v>
      </c>
      <c r="B264" s="130" t="str">
        <f>IF(OR(ISBLANK($E264),$E264="-"),"&lt;cat&gt;",IF(ISBLANK(H264),VLOOKUP($E264,$A$2:$E$248,2,FALSE),H264))</f>
        <v>MIN Boys</v>
      </c>
      <c r="C264" s="131" t="str">
        <f>IF(OR(ISBLANK($E264),$E264="-"),"&lt;&gt;",VLOOKUP($E264,$A$2:$E$248,3,FALSE))</f>
        <v>M</v>
      </c>
      <c r="D264" s="131" t="str">
        <f>IF(OR(ISBLANK($E264),$E264="-"),"&lt;club&gt;",VLOOKUP($E264,$A$2:$E$248,4,FALSE))</f>
        <v>KPL</v>
      </c>
      <c r="E264" s="132" t="s">
        <v>113</v>
      </c>
      <c r="F264" s="132" t="s">
        <v>452</v>
      </c>
      <c r="G264" s="133"/>
      <c r="H264" s="79"/>
      <c r="I264" s="134" t="str">
        <f>LEFT(B264,3)</f>
        <v>MIN</v>
      </c>
    </row>
    <row r="265" spans="1:9" s="135" customFormat="1" x14ac:dyDescent="0.25">
      <c r="A265" s="129">
        <f t="shared" si="22"/>
        <v>13</v>
      </c>
      <c r="B265" s="130" t="str">
        <f t="shared" si="14"/>
        <v>MIN Girls</v>
      </c>
      <c r="C265" s="131" t="str">
        <f t="shared" si="15"/>
        <v>F</v>
      </c>
      <c r="D265" s="131" t="str">
        <f t="shared" si="16"/>
        <v>KPL</v>
      </c>
      <c r="E265" s="132" t="s">
        <v>383</v>
      </c>
      <c r="F265" s="132" t="s">
        <v>453</v>
      </c>
      <c r="G265" s="133"/>
      <c r="H265" s="79"/>
      <c r="I265" s="134" t="str">
        <f t="shared" si="17"/>
        <v>MIN</v>
      </c>
    </row>
    <row r="266" spans="1:9" s="135" customFormat="1" x14ac:dyDescent="0.25">
      <c r="A266" s="129">
        <f t="shared" si="22"/>
        <v>14</v>
      </c>
      <c r="B266" s="130" t="str">
        <f t="shared" si="14"/>
        <v>MIN Girls</v>
      </c>
      <c r="C266" s="131" t="str">
        <f t="shared" si="15"/>
        <v>F</v>
      </c>
      <c r="D266" s="131" t="str">
        <f t="shared" si="16"/>
        <v>KPL</v>
      </c>
      <c r="E266" s="132" t="s">
        <v>401</v>
      </c>
      <c r="F266" s="132" t="s">
        <v>452</v>
      </c>
      <c r="G266" s="133"/>
      <c r="H266" s="79"/>
      <c r="I266" s="134" t="str">
        <f t="shared" si="17"/>
        <v>MIN</v>
      </c>
    </row>
    <row r="267" spans="1:9" s="135" customFormat="1" x14ac:dyDescent="0.25">
      <c r="A267" s="129">
        <f t="shared" si="22"/>
        <v>15</v>
      </c>
      <c r="B267" s="130" t="str">
        <f t="shared" si="14"/>
        <v>MIN Girls</v>
      </c>
      <c r="C267" s="131" t="str">
        <f t="shared" si="15"/>
        <v>F</v>
      </c>
      <c r="D267" s="131" t="str">
        <f t="shared" si="16"/>
        <v>KPL</v>
      </c>
      <c r="E267" s="132" t="s">
        <v>162</v>
      </c>
      <c r="F267" s="132" t="s">
        <v>451</v>
      </c>
      <c r="G267" s="133"/>
      <c r="H267" s="79"/>
      <c r="I267" s="134" t="str">
        <f t="shared" si="17"/>
        <v>MIN</v>
      </c>
    </row>
    <row r="268" spans="1:9" s="135" customFormat="1" x14ac:dyDescent="0.25">
      <c r="A268" s="129">
        <f t="shared" si="22"/>
        <v>16</v>
      </c>
      <c r="B268" s="130" t="str">
        <f t="shared" si="14"/>
        <v>MIN Girls</v>
      </c>
      <c r="C268" s="131" t="str">
        <f t="shared" si="15"/>
        <v>F</v>
      </c>
      <c r="D268" s="131" t="str">
        <f t="shared" si="16"/>
        <v>KPL</v>
      </c>
      <c r="E268" s="132" t="s">
        <v>237</v>
      </c>
      <c r="F268" s="132" t="s">
        <v>451</v>
      </c>
      <c r="G268" s="133"/>
      <c r="H268" s="79"/>
      <c r="I268" s="134" t="str">
        <f t="shared" si="17"/>
        <v>MIN</v>
      </c>
    </row>
    <row r="269" spans="1:9" s="135" customFormat="1" x14ac:dyDescent="0.25">
      <c r="A269" s="129">
        <f t="shared" si="22"/>
        <v>17</v>
      </c>
      <c r="B269" s="130" t="str">
        <f t="shared" si="14"/>
        <v>MIN Girls</v>
      </c>
      <c r="C269" s="131" t="str">
        <f t="shared" si="15"/>
        <v>F</v>
      </c>
      <c r="D269" s="131" t="str">
        <f t="shared" si="16"/>
        <v>KPL</v>
      </c>
      <c r="E269" s="132" t="s">
        <v>200</v>
      </c>
      <c r="F269" s="132" t="s">
        <v>451</v>
      </c>
      <c r="G269" s="133"/>
      <c r="H269" s="79"/>
      <c r="I269" s="134" t="str">
        <f t="shared" si="17"/>
        <v>MIN</v>
      </c>
    </row>
    <row r="270" spans="1:9" s="135" customFormat="1" x14ac:dyDescent="0.25">
      <c r="A270" s="129">
        <f t="shared" si="22"/>
        <v>18</v>
      </c>
      <c r="B270" s="130" t="str">
        <f t="shared" si="14"/>
        <v>MIN Girls</v>
      </c>
      <c r="C270" s="131" t="str">
        <f t="shared" si="15"/>
        <v>F</v>
      </c>
      <c r="D270" s="131" t="str">
        <f t="shared" si="16"/>
        <v>KPL</v>
      </c>
      <c r="E270" s="132" t="s">
        <v>217</v>
      </c>
      <c r="F270" s="132" t="s">
        <v>451</v>
      </c>
      <c r="G270" s="133"/>
      <c r="H270" s="79"/>
      <c r="I270" s="134" t="str">
        <f t="shared" si="17"/>
        <v>MIN</v>
      </c>
    </row>
    <row r="271" spans="1:9" s="135" customFormat="1" x14ac:dyDescent="0.25">
      <c r="A271" s="129">
        <f t="shared" si="22"/>
        <v>19</v>
      </c>
      <c r="B271" s="130" t="str">
        <f t="shared" si="14"/>
        <v>BNO Girls B</v>
      </c>
      <c r="C271" s="131" t="str">
        <f t="shared" si="15"/>
        <v>F</v>
      </c>
      <c r="D271" s="131" t="str">
        <f t="shared" si="16"/>
        <v>KPL</v>
      </c>
      <c r="E271" s="132" t="s">
        <v>73</v>
      </c>
      <c r="F271" s="132" t="s">
        <v>452</v>
      </c>
      <c r="G271" s="133"/>
      <c r="H271" s="79"/>
      <c r="I271" s="134" t="str">
        <f t="shared" si="17"/>
        <v>BNO</v>
      </c>
    </row>
    <row r="272" spans="1:9" s="135" customFormat="1" x14ac:dyDescent="0.25">
      <c r="A272" s="129">
        <f t="shared" si="22"/>
        <v>20</v>
      </c>
      <c r="B272" s="130" t="str">
        <f t="shared" si="14"/>
        <v>BNO Girls B</v>
      </c>
      <c r="C272" s="131" t="str">
        <f t="shared" si="15"/>
        <v>F</v>
      </c>
      <c r="D272" s="131" t="str">
        <f t="shared" si="16"/>
        <v>KPL</v>
      </c>
      <c r="E272" s="132" t="s">
        <v>114</v>
      </c>
      <c r="F272" s="132" t="s">
        <v>452</v>
      </c>
      <c r="G272" s="133"/>
      <c r="H272" s="79"/>
      <c r="I272" s="134" t="str">
        <f t="shared" si="17"/>
        <v>BNO</v>
      </c>
    </row>
    <row r="273" spans="1:9" s="135" customFormat="1" x14ac:dyDescent="0.25">
      <c r="A273" s="129">
        <f t="shared" si="22"/>
        <v>21</v>
      </c>
      <c r="B273" s="130" t="str">
        <f t="shared" si="14"/>
        <v>BNO Girls B</v>
      </c>
      <c r="C273" s="131" t="str">
        <f t="shared" si="15"/>
        <v>F</v>
      </c>
      <c r="D273" s="131" t="str">
        <f t="shared" si="16"/>
        <v>KPL</v>
      </c>
      <c r="E273" s="132" t="s">
        <v>210</v>
      </c>
      <c r="F273" s="132" t="s">
        <v>451</v>
      </c>
      <c r="G273" s="133"/>
      <c r="H273" s="79"/>
      <c r="I273" s="134" t="str">
        <f t="shared" si="17"/>
        <v>BNO</v>
      </c>
    </row>
    <row r="274" spans="1:9" s="135" customFormat="1" x14ac:dyDescent="0.25">
      <c r="A274" s="129">
        <f t="shared" si="22"/>
        <v>22</v>
      </c>
      <c r="B274" s="130" t="str">
        <f t="shared" si="14"/>
        <v>INO Boys A</v>
      </c>
      <c r="C274" s="131" t="str">
        <f t="shared" si="15"/>
        <v>M</v>
      </c>
      <c r="D274" s="131" t="str">
        <f t="shared" si="16"/>
        <v>KPL</v>
      </c>
      <c r="E274" s="132" t="s">
        <v>112</v>
      </c>
      <c r="F274" s="132" t="s">
        <v>452</v>
      </c>
      <c r="G274" s="133"/>
      <c r="H274" s="79"/>
      <c r="I274" s="134" t="str">
        <f t="shared" si="17"/>
        <v>INO</v>
      </c>
    </row>
    <row r="275" spans="1:9" s="135" customFormat="1" x14ac:dyDescent="0.25">
      <c r="A275" s="129">
        <f t="shared" si="22"/>
        <v>23</v>
      </c>
      <c r="B275" s="130" t="str">
        <f t="shared" si="14"/>
        <v>INO Girls A</v>
      </c>
      <c r="C275" s="131" t="str">
        <f t="shared" si="15"/>
        <v>F</v>
      </c>
      <c r="D275" s="131" t="str">
        <f t="shared" si="16"/>
        <v>KPL</v>
      </c>
      <c r="E275" s="132" t="s">
        <v>82</v>
      </c>
      <c r="F275" s="132" t="s">
        <v>454</v>
      </c>
      <c r="G275" s="133"/>
      <c r="H275" s="79"/>
      <c r="I275" s="134" t="str">
        <f t="shared" si="17"/>
        <v>INO</v>
      </c>
    </row>
    <row r="276" spans="1:9" s="135" customFormat="1" x14ac:dyDescent="0.25">
      <c r="A276" s="129">
        <f t="shared" si="22"/>
        <v>24</v>
      </c>
      <c r="B276" s="130" t="str">
        <f t="shared" si="14"/>
        <v>INO Girls A</v>
      </c>
      <c r="C276" s="131" t="str">
        <f t="shared" si="15"/>
        <v>F</v>
      </c>
      <c r="D276" s="131" t="str">
        <f t="shared" si="16"/>
        <v>KPL</v>
      </c>
      <c r="E276" s="132" t="s">
        <v>143</v>
      </c>
      <c r="F276" s="132" t="s">
        <v>450</v>
      </c>
      <c r="G276" s="133"/>
      <c r="H276" s="79"/>
      <c r="I276" s="134" t="str">
        <f t="shared" si="17"/>
        <v>INO</v>
      </c>
    </row>
    <row r="277" spans="1:9" s="135" customFormat="1" x14ac:dyDescent="0.25">
      <c r="A277" s="129">
        <f t="shared" si="22"/>
        <v>25</v>
      </c>
      <c r="B277" s="130" t="str">
        <f t="shared" si="14"/>
        <v>INO Girls A</v>
      </c>
      <c r="C277" s="131" t="str">
        <f t="shared" si="15"/>
        <v>F</v>
      </c>
      <c r="D277" s="131" t="str">
        <f t="shared" si="16"/>
        <v>KPL</v>
      </c>
      <c r="E277" s="132" t="s">
        <v>169</v>
      </c>
      <c r="F277" s="132" t="s">
        <v>450</v>
      </c>
      <c r="G277" s="133"/>
      <c r="H277" s="79"/>
      <c r="I277" s="134" t="str">
        <f t="shared" si="17"/>
        <v>INO</v>
      </c>
    </row>
    <row r="278" spans="1:9" s="135" customFormat="1" x14ac:dyDescent="0.25">
      <c r="A278" s="129">
        <f t="shared" si="22"/>
        <v>26</v>
      </c>
      <c r="B278" s="130" t="str">
        <f t="shared" si="14"/>
        <v>INO Girls A</v>
      </c>
      <c r="C278" s="131" t="str">
        <f t="shared" si="15"/>
        <v>F</v>
      </c>
      <c r="D278" s="131" t="str">
        <f t="shared" si="16"/>
        <v>KPL</v>
      </c>
      <c r="E278" s="132" t="s">
        <v>218</v>
      </c>
      <c r="F278" s="132" t="s">
        <v>450</v>
      </c>
      <c r="G278" s="133"/>
      <c r="H278" s="79"/>
      <c r="I278" s="134" t="str">
        <f t="shared" si="17"/>
        <v>INO</v>
      </c>
    </row>
    <row r="279" spans="1:9" s="135" customFormat="1" x14ac:dyDescent="0.25">
      <c r="A279" s="129">
        <f t="shared" si="22"/>
        <v>27</v>
      </c>
      <c r="B279" s="130" t="str">
        <f>IF(OR(ISBLANK($E279),$E279="-"),"&lt;cat&gt;",IF(ISBLANK(H279),VLOOKUP($E279,$A$2:$E$248,2,FALSE),H279))</f>
        <v>INO Girls B</v>
      </c>
      <c r="C279" s="131" t="str">
        <f>IF(OR(ISBLANK($E279),$E279="-"),"&lt;&gt;",VLOOKUP($E279,$A$2:$E$248,3,FALSE))</f>
        <v>F</v>
      </c>
      <c r="D279" s="131" t="str">
        <f>IF(OR(ISBLANK($E279),$E279="-"),"&lt;club&gt;",VLOOKUP($E279,$A$2:$E$248,4,FALSE))</f>
        <v>KPL</v>
      </c>
      <c r="E279" s="132" t="s">
        <v>392</v>
      </c>
      <c r="F279" s="132" t="s">
        <v>451</v>
      </c>
      <c r="G279" s="133"/>
      <c r="H279" s="79"/>
      <c r="I279" s="134" t="str">
        <f>LEFT(B279,3)</f>
        <v>INO</v>
      </c>
    </row>
    <row r="280" spans="1:9" s="135" customFormat="1" x14ac:dyDescent="0.25">
      <c r="A280" s="129">
        <f t="shared" si="22"/>
        <v>28</v>
      </c>
      <c r="B280" s="130" t="str">
        <f t="shared" si="14"/>
        <v>INO Girls A</v>
      </c>
      <c r="C280" s="131" t="str">
        <f t="shared" si="15"/>
        <v>F</v>
      </c>
      <c r="D280" s="131" t="str">
        <f t="shared" si="16"/>
        <v>KPL</v>
      </c>
      <c r="E280" s="132" t="s">
        <v>215</v>
      </c>
      <c r="F280" s="132" t="s">
        <v>454</v>
      </c>
      <c r="G280" s="133"/>
      <c r="H280" s="79"/>
      <c r="I280" s="134" t="str">
        <f t="shared" si="17"/>
        <v>INO</v>
      </c>
    </row>
    <row r="281" spans="1:9" s="135" customFormat="1" x14ac:dyDescent="0.25">
      <c r="A281" s="129">
        <f t="shared" si="22"/>
        <v>29</v>
      </c>
      <c r="B281" s="130" t="str">
        <f t="shared" si="14"/>
        <v>INO Girls A</v>
      </c>
      <c r="C281" s="131" t="str">
        <f t="shared" si="15"/>
        <v>F</v>
      </c>
      <c r="D281" s="131" t="str">
        <f t="shared" si="16"/>
        <v>KPL</v>
      </c>
      <c r="E281" s="132" t="s">
        <v>216</v>
      </c>
      <c r="F281" s="132" t="s">
        <v>454</v>
      </c>
      <c r="G281" s="133"/>
      <c r="H281" s="79"/>
      <c r="I281" s="134" t="str">
        <f t="shared" si="17"/>
        <v>INO</v>
      </c>
    </row>
    <row r="282" spans="1:9" s="135" customFormat="1" x14ac:dyDescent="0.25">
      <c r="A282" s="129">
        <f t="shared" si="22"/>
        <v>30</v>
      </c>
      <c r="B282" s="130" t="str">
        <f>IF(OR(ISBLANK($E282),$E282="-"),"&lt;cat&gt;",IF(ISBLANK(H282),VLOOKUP($E282,$A$2:$E$248,2,FALSE),H282))</f>
        <v>ANO Girls A</v>
      </c>
      <c r="C282" s="131" t="str">
        <f>IF(OR(ISBLANK($E282),$E282="-"),"&lt;&gt;",VLOOKUP($E282,$A$2:$E$248,3,FALSE))</f>
        <v>F</v>
      </c>
      <c r="D282" s="131" t="str">
        <f>IF(OR(ISBLANK($E282),$E282="-"),"&lt;club&gt;",VLOOKUP($E282,$A$2:$E$248,4,FALSE))</f>
        <v>KPL</v>
      </c>
      <c r="E282" s="132" t="s">
        <v>168</v>
      </c>
      <c r="F282" s="132" t="s">
        <v>450</v>
      </c>
      <c r="G282" s="133"/>
      <c r="H282" s="79"/>
      <c r="I282" s="134" t="str">
        <f>LEFT(B282,3)</f>
        <v>ANO</v>
      </c>
    </row>
    <row r="283" spans="1:9" s="135" customFormat="1" x14ac:dyDescent="0.25">
      <c r="A283" s="129">
        <f t="shared" si="22"/>
        <v>31</v>
      </c>
      <c r="B283" s="130" t="str">
        <f>IF(OR(ISBLANK($E283),$E283="-"),"&lt;cat&gt;",IF(ISBLANK(H283),VLOOKUP($E283,$A$2:$E$248,2,FALSE),H283))</f>
        <v>ANO Girls A</v>
      </c>
      <c r="C283" s="131" t="str">
        <f>IF(OR(ISBLANK($E283),$E283="-"),"&lt;&gt;",VLOOKUP($E283,$A$2:$E$248,3,FALSE))</f>
        <v>F</v>
      </c>
      <c r="D283" s="131" t="str">
        <f>IF(OR(ISBLANK($E283),$E283="-"),"&lt;club&gt;",VLOOKUP($E283,$A$2:$E$248,4,FALSE))</f>
        <v>KPL</v>
      </c>
      <c r="E283" s="132" t="s">
        <v>108</v>
      </c>
      <c r="F283" s="132" t="s">
        <v>450</v>
      </c>
      <c r="G283" s="133"/>
      <c r="H283" s="79"/>
      <c r="I283" s="134" t="str">
        <f>LEFT(B283,3)</f>
        <v>ANO</v>
      </c>
    </row>
    <row r="284" spans="1:9" s="135" customFormat="1" x14ac:dyDescent="0.25">
      <c r="A284" s="129">
        <f t="shared" si="22"/>
        <v>32</v>
      </c>
      <c r="B284" s="130" t="str">
        <f t="shared" si="14"/>
        <v>JUN Ladies A</v>
      </c>
      <c r="C284" s="131" t="str">
        <f t="shared" si="15"/>
        <v>F</v>
      </c>
      <c r="D284" s="131" t="str">
        <f t="shared" si="16"/>
        <v>KPL</v>
      </c>
      <c r="E284" s="132" t="s">
        <v>83</v>
      </c>
      <c r="F284" s="132" t="s">
        <v>454</v>
      </c>
      <c r="G284" s="133"/>
      <c r="H284" s="79"/>
      <c r="I284" s="134" t="str">
        <f t="shared" si="17"/>
        <v>JUN</v>
      </c>
    </row>
    <row r="285" spans="1:9" s="135" customFormat="1" x14ac:dyDescent="0.25">
      <c r="A285" s="129">
        <f t="shared" si="22"/>
        <v>33</v>
      </c>
      <c r="B285" s="130" t="str">
        <f t="shared" si="14"/>
        <v>JUN Ladies A</v>
      </c>
      <c r="C285" s="131" t="str">
        <f t="shared" si="15"/>
        <v>F</v>
      </c>
      <c r="D285" s="131" t="str">
        <f t="shared" si="16"/>
        <v>KPL</v>
      </c>
      <c r="E285" s="132" t="s">
        <v>87</v>
      </c>
      <c r="F285" s="132" t="s">
        <v>450</v>
      </c>
      <c r="G285" s="133"/>
      <c r="H285" s="79"/>
      <c r="I285" s="134" t="str">
        <f t="shared" si="17"/>
        <v>JUN</v>
      </c>
    </row>
    <row r="286" spans="1:9" s="135" customFormat="1" x14ac:dyDescent="0.25">
      <c r="A286" s="129">
        <f t="shared" si="22"/>
        <v>34</v>
      </c>
      <c r="B286" s="130" t="str">
        <f t="shared" si="14"/>
        <v>JUN Ladies A</v>
      </c>
      <c r="C286" s="131" t="str">
        <f t="shared" si="15"/>
        <v>F</v>
      </c>
      <c r="D286" s="131" t="str">
        <f t="shared" si="16"/>
        <v>KPL</v>
      </c>
      <c r="E286" s="132" t="s">
        <v>80</v>
      </c>
      <c r="F286" s="132" t="s">
        <v>455</v>
      </c>
      <c r="G286" s="133"/>
      <c r="H286" s="79"/>
      <c r="I286" s="134" t="str">
        <f t="shared" si="17"/>
        <v>JUN</v>
      </c>
    </row>
    <row r="287" spans="1:9" s="135" customFormat="1" ht="24.95" customHeight="1" x14ac:dyDescent="0.25">
      <c r="A287" s="129">
        <f t="shared" si="22"/>
        <v>35</v>
      </c>
      <c r="B287" s="130" t="str">
        <f t="shared" ref="B287:B318" si="23">IF(OR(ISBLANK($E287),$E287="-"),"&lt;cat&gt;",IF(ISBLANK(H287),VLOOKUP($E287,$A$2:$E$248,2,FALSE),H287))</f>
        <v>ANO Boys A</v>
      </c>
      <c r="C287" s="131" t="str">
        <f t="shared" ref="C287:C318" si="24">IF(OR(ISBLANK($E287),$E287="-"),"&lt;&gt;",VLOOKUP($E287,$A$2:$E$248,3,FALSE))</f>
        <v>M</v>
      </c>
      <c r="D287" s="131" t="str">
        <f t="shared" ref="D287:D318" si="25">IF(OR(ISBLANK($E287),$E287="-"),"&lt;club&gt;",VLOOKUP($E287,$A$2:$E$248,4,FALSE))</f>
        <v>GSK</v>
      </c>
      <c r="E287" s="132" t="s">
        <v>150</v>
      </c>
      <c r="F287" s="132" t="s">
        <v>226</v>
      </c>
      <c r="G287" s="133"/>
      <c r="H287" s="79"/>
      <c r="I287" s="61" t="str">
        <f t="shared" ref="I287:I318" si="26">LEFT(B287,3)</f>
        <v>ANO</v>
      </c>
    </row>
    <row r="288" spans="1:9" s="135" customFormat="1" x14ac:dyDescent="0.25">
      <c r="A288" s="129">
        <f t="shared" si="22"/>
        <v>36</v>
      </c>
      <c r="B288" s="130" t="str">
        <f t="shared" si="23"/>
        <v>ANO Boys A</v>
      </c>
      <c r="C288" s="131" t="str">
        <f t="shared" si="24"/>
        <v>M</v>
      </c>
      <c r="D288" s="131" t="str">
        <f t="shared" si="25"/>
        <v>KHM</v>
      </c>
      <c r="E288" s="132" t="s">
        <v>141</v>
      </c>
      <c r="F288" s="132" t="s">
        <v>271</v>
      </c>
      <c r="G288" s="133"/>
      <c r="H288" s="79"/>
      <c r="I288" s="61" t="str">
        <f t="shared" si="26"/>
        <v>ANO</v>
      </c>
    </row>
    <row r="289" spans="1:9" s="135" customFormat="1" x14ac:dyDescent="0.25">
      <c r="A289" s="129">
        <f t="shared" si="22"/>
        <v>37</v>
      </c>
      <c r="B289" s="130" t="str">
        <f t="shared" si="23"/>
        <v>ANO Girls A</v>
      </c>
      <c r="C289" s="131" t="str">
        <f t="shared" si="24"/>
        <v>F</v>
      </c>
      <c r="D289" s="131" t="str">
        <f t="shared" si="25"/>
        <v>ASW</v>
      </c>
      <c r="E289" s="132" t="s">
        <v>66</v>
      </c>
      <c r="F289" s="132" t="s">
        <v>233</v>
      </c>
      <c r="G289" s="133"/>
      <c r="H289" s="79"/>
      <c r="I289" s="92" t="str">
        <f t="shared" si="26"/>
        <v>ANO</v>
      </c>
    </row>
    <row r="290" spans="1:9" s="135" customFormat="1" x14ac:dyDescent="0.25">
      <c r="A290" s="129">
        <f t="shared" si="22"/>
        <v>38</v>
      </c>
      <c r="B290" s="130" t="str">
        <f t="shared" si="23"/>
        <v>ANO Girls A</v>
      </c>
      <c r="C290" s="131" t="str">
        <f t="shared" si="24"/>
        <v>F</v>
      </c>
      <c r="D290" s="131" t="str">
        <f t="shared" si="25"/>
        <v>ASW</v>
      </c>
      <c r="E290" s="132" t="s">
        <v>134</v>
      </c>
      <c r="F290" s="132" t="s">
        <v>233</v>
      </c>
      <c r="G290" s="133"/>
      <c r="H290" s="79"/>
      <c r="I290" s="92" t="str">
        <f t="shared" si="26"/>
        <v>ANO</v>
      </c>
    </row>
    <row r="291" spans="1:9" s="135" customFormat="1" x14ac:dyDescent="0.25">
      <c r="A291" s="129">
        <f t="shared" si="22"/>
        <v>39</v>
      </c>
      <c r="B291" s="130" t="str">
        <f t="shared" si="23"/>
        <v>ANO Girls A</v>
      </c>
      <c r="C291" s="131" t="str">
        <f t="shared" si="24"/>
        <v>F</v>
      </c>
      <c r="D291" s="131" t="str">
        <f t="shared" si="25"/>
        <v>ASW</v>
      </c>
      <c r="E291" s="132" t="s">
        <v>199</v>
      </c>
      <c r="F291" s="132" t="s">
        <v>233</v>
      </c>
      <c r="G291" s="133"/>
      <c r="H291" s="79"/>
      <c r="I291" s="92" t="str">
        <f t="shared" si="26"/>
        <v>ANO</v>
      </c>
    </row>
    <row r="292" spans="1:9" s="135" customFormat="1" x14ac:dyDescent="0.25">
      <c r="A292" s="129">
        <f t="shared" si="22"/>
        <v>40</v>
      </c>
      <c r="B292" s="130" t="str">
        <f t="shared" si="23"/>
        <v>ANO Girls A</v>
      </c>
      <c r="C292" s="131" t="str">
        <f t="shared" si="24"/>
        <v>F</v>
      </c>
      <c r="D292" s="131" t="str">
        <f t="shared" si="25"/>
        <v>AKR</v>
      </c>
      <c r="E292" s="132" t="s">
        <v>116</v>
      </c>
      <c r="F292" s="132" t="s">
        <v>227</v>
      </c>
      <c r="G292" s="133"/>
      <c r="H292" s="79"/>
      <c r="I292" s="61" t="str">
        <f t="shared" si="26"/>
        <v>ANO</v>
      </c>
    </row>
    <row r="293" spans="1:9" s="135" customFormat="1" x14ac:dyDescent="0.25">
      <c r="A293" s="129">
        <f t="shared" si="22"/>
        <v>41</v>
      </c>
      <c r="B293" s="130" t="str">
        <f t="shared" si="23"/>
        <v>ANO Girls A</v>
      </c>
      <c r="C293" s="131" t="str">
        <f t="shared" si="24"/>
        <v>F</v>
      </c>
      <c r="D293" s="131" t="str">
        <f t="shared" si="25"/>
        <v>AKR</v>
      </c>
      <c r="E293" s="132" t="s">
        <v>139</v>
      </c>
      <c r="F293" s="132" t="s">
        <v>227</v>
      </c>
      <c r="G293" s="133"/>
      <c r="H293" s="79"/>
      <c r="I293" s="61" t="str">
        <f t="shared" si="26"/>
        <v>ANO</v>
      </c>
    </row>
    <row r="294" spans="1:9" s="135" customFormat="1" x14ac:dyDescent="0.25">
      <c r="A294" s="129">
        <f t="shared" si="22"/>
        <v>42</v>
      </c>
      <c r="B294" s="130" t="str">
        <f t="shared" si="23"/>
        <v>ANO Girls A</v>
      </c>
      <c r="C294" s="131" t="str">
        <f t="shared" si="24"/>
        <v>F</v>
      </c>
      <c r="D294" s="131" t="str">
        <f t="shared" si="25"/>
        <v>AKR</v>
      </c>
      <c r="E294" s="132" t="s">
        <v>138</v>
      </c>
      <c r="F294" s="132" t="s">
        <v>227</v>
      </c>
      <c r="G294" s="133"/>
      <c r="H294" s="79"/>
      <c r="I294" s="61" t="str">
        <f t="shared" si="26"/>
        <v>ANO</v>
      </c>
    </row>
    <row r="295" spans="1:9" s="135" customFormat="1" x14ac:dyDescent="0.25">
      <c r="A295" s="129">
        <f t="shared" si="22"/>
        <v>43</v>
      </c>
      <c r="B295" s="130" t="str">
        <f t="shared" si="23"/>
        <v>ANO Girls A</v>
      </c>
      <c r="C295" s="131" t="str">
        <f t="shared" si="24"/>
        <v>F</v>
      </c>
      <c r="D295" s="131" t="str">
        <f t="shared" si="25"/>
        <v>CPLA</v>
      </c>
      <c r="E295" s="132" t="s">
        <v>115</v>
      </c>
      <c r="F295" s="132" t="s">
        <v>281</v>
      </c>
      <c r="G295" s="133"/>
      <c r="H295" s="79"/>
      <c r="I295" s="61" t="str">
        <f t="shared" si="26"/>
        <v>ANO</v>
      </c>
    </row>
    <row r="296" spans="1:9" s="135" customFormat="1" x14ac:dyDescent="0.25">
      <c r="A296" s="129">
        <f t="shared" si="22"/>
        <v>44</v>
      </c>
      <c r="B296" s="130" t="str">
        <f t="shared" si="23"/>
        <v>ANO Girls A</v>
      </c>
      <c r="C296" s="131" t="str">
        <f t="shared" si="24"/>
        <v>F</v>
      </c>
      <c r="D296" s="131" t="str">
        <f t="shared" si="25"/>
        <v>CPLA</v>
      </c>
      <c r="E296" s="132" t="s">
        <v>127</v>
      </c>
      <c r="F296" s="132" t="s">
        <v>245</v>
      </c>
      <c r="G296" s="133"/>
      <c r="H296" s="79"/>
      <c r="I296" s="61" t="str">
        <f t="shared" si="26"/>
        <v>ANO</v>
      </c>
    </row>
    <row r="297" spans="1:9" s="135" customFormat="1" x14ac:dyDescent="0.25">
      <c r="A297" s="129">
        <f t="shared" si="22"/>
        <v>45</v>
      </c>
      <c r="B297" s="130" t="str">
        <f t="shared" si="23"/>
        <v>ANO Girls A</v>
      </c>
      <c r="C297" s="131" t="str">
        <f t="shared" si="24"/>
        <v>F</v>
      </c>
      <c r="D297" s="131" t="str">
        <f t="shared" si="25"/>
        <v>CPLA</v>
      </c>
      <c r="E297" s="132" t="s">
        <v>81</v>
      </c>
      <c r="F297" s="132" t="s">
        <v>245</v>
      </c>
      <c r="G297" s="133"/>
      <c r="H297" s="79"/>
      <c r="I297" s="61" t="str">
        <f t="shared" si="26"/>
        <v>ANO</v>
      </c>
    </row>
    <row r="298" spans="1:9" s="135" customFormat="1" x14ac:dyDescent="0.25">
      <c r="A298" s="129">
        <f t="shared" si="22"/>
        <v>46</v>
      </c>
      <c r="B298" s="130" t="str">
        <f t="shared" si="23"/>
        <v>ANO Girls A</v>
      </c>
      <c r="C298" s="131" t="str">
        <f t="shared" si="24"/>
        <v>F</v>
      </c>
      <c r="D298" s="131" t="str">
        <f t="shared" si="25"/>
        <v>GSK</v>
      </c>
      <c r="E298" s="132" t="s">
        <v>92</v>
      </c>
      <c r="F298" s="132" t="s">
        <v>226</v>
      </c>
      <c r="G298" s="133"/>
      <c r="H298" s="79"/>
      <c r="I298" s="61" t="str">
        <f t="shared" si="26"/>
        <v>ANO</v>
      </c>
    </row>
    <row r="299" spans="1:9" s="135" customFormat="1" x14ac:dyDescent="0.25">
      <c r="A299" s="129">
        <f t="shared" si="22"/>
        <v>47</v>
      </c>
      <c r="B299" s="130" t="str">
        <f t="shared" si="23"/>
        <v>ANO Girls A</v>
      </c>
      <c r="C299" s="131" t="str">
        <f t="shared" si="24"/>
        <v>F</v>
      </c>
      <c r="D299" s="131" t="str">
        <f t="shared" si="25"/>
        <v>RBI</v>
      </c>
      <c r="E299" s="132" t="s">
        <v>131</v>
      </c>
      <c r="F299" s="132" t="s">
        <v>276</v>
      </c>
      <c r="G299" s="133"/>
      <c r="H299" s="79"/>
      <c r="I299" s="61" t="str">
        <f t="shared" si="26"/>
        <v>ANO</v>
      </c>
    </row>
    <row r="300" spans="1:9" s="135" customFormat="1" x14ac:dyDescent="0.25">
      <c r="A300" s="129">
        <f t="shared" si="22"/>
        <v>48</v>
      </c>
      <c r="B300" s="130" t="str">
        <f t="shared" si="23"/>
        <v>ANO Girls A</v>
      </c>
      <c r="C300" s="131" t="str">
        <f t="shared" si="24"/>
        <v>F</v>
      </c>
      <c r="D300" s="131" t="str">
        <f t="shared" si="25"/>
        <v>HSK</v>
      </c>
      <c r="E300" s="132" t="s">
        <v>93</v>
      </c>
      <c r="F300" s="132" t="s">
        <v>296</v>
      </c>
      <c r="G300" s="133"/>
      <c r="H300" s="79"/>
      <c r="I300" s="61" t="str">
        <f t="shared" si="26"/>
        <v>ANO</v>
      </c>
    </row>
    <row r="301" spans="1:9" s="135" customFormat="1" x14ac:dyDescent="0.25">
      <c r="A301" s="129">
        <f t="shared" si="22"/>
        <v>49</v>
      </c>
      <c r="B301" s="130" t="str">
        <f t="shared" si="23"/>
        <v>ANO Girls A</v>
      </c>
      <c r="C301" s="131" t="str">
        <f t="shared" si="24"/>
        <v>F</v>
      </c>
      <c r="D301" s="131" t="str">
        <f t="shared" si="25"/>
        <v>HSK</v>
      </c>
      <c r="E301" s="132" t="s">
        <v>178</v>
      </c>
      <c r="F301" s="132" t="s">
        <v>296</v>
      </c>
      <c r="G301" s="133"/>
      <c r="H301" s="79"/>
      <c r="I301" s="61" t="str">
        <f t="shared" si="26"/>
        <v>ANO</v>
      </c>
    </row>
    <row r="302" spans="1:9" s="135" customFormat="1" x14ac:dyDescent="0.25">
      <c r="A302" s="129">
        <f t="shared" si="22"/>
        <v>50</v>
      </c>
      <c r="B302" s="130" t="str">
        <f t="shared" si="23"/>
        <v>ANO Girls A</v>
      </c>
      <c r="C302" s="131" t="str">
        <f t="shared" si="24"/>
        <v>F</v>
      </c>
      <c r="D302" s="131" t="str">
        <f t="shared" si="25"/>
        <v>HSK</v>
      </c>
      <c r="E302" s="132" t="s">
        <v>74</v>
      </c>
      <c r="F302" s="132" t="s">
        <v>289</v>
      </c>
      <c r="G302" s="133"/>
      <c r="H302" s="79"/>
      <c r="I302" s="61" t="str">
        <f t="shared" si="26"/>
        <v>ANO</v>
      </c>
    </row>
    <row r="303" spans="1:9" s="135" customFormat="1" x14ac:dyDescent="0.25">
      <c r="A303" s="129">
        <f t="shared" si="22"/>
        <v>51</v>
      </c>
      <c r="B303" s="130" t="str">
        <f t="shared" si="23"/>
        <v>ANO Girls A</v>
      </c>
      <c r="C303" s="131" t="str">
        <f t="shared" si="24"/>
        <v>F</v>
      </c>
      <c r="D303" s="131" t="str">
        <f t="shared" si="25"/>
        <v>KHL</v>
      </c>
      <c r="E303" s="132" t="s">
        <v>191</v>
      </c>
      <c r="F303" s="132" t="s">
        <v>242</v>
      </c>
      <c r="G303" s="133"/>
      <c r="H303" s="79"/>
      <c r="I303" s="92" t="str">
        <f t="shared" si="26"/>
        <v>ANO</v>
      </c>
    </row>
    <row r="304" spans="1:9" s="135" customFormat="1" x14ac:dyDescent="0.25">
      <c r="A304" s="129">
        <f t="shared" si="22"/>
        <v>52</v>
      </c>
      <c r="B304" s="130" t="str">
        <f t="shared" si="23"/>
        <v>ANO Girls A</v>
      </c>
      <c r="C304" s="131" t="str">
        <f t="shared" si="24"/>
        <v>F</v>
      </c>
      <c r="D304" s="131" t="str">
        <f t="shared" si="25"/>
        <v>KHL</v>
      </c>
      <c r="E304" s="132" t="s">
        <v>194</v>
      </c>
      <c r="F304" s="132" t="s">
        <v>242</v>
      </c>
      <c r="G304" s="133"/>
      <c r="H304" s="79"/>
      <c r="I304" s="92" t="str">
        <f t="shared" si="26"/>
        <v>ANO</v>
      </c>
    </row>
    <row r="305" spans="1:9" s="135" customFormat="1" x14ac:dyDescent="0.25">
      <c r="A305" s="129">
        <f t="shared" si="22"/>
        <v>53</v>
      </c>
      <c r="B305" s="130" t="str">
        <f t="shared" si="23"/>
        <v>ANO Girls A</v>
      </c>
      <c r="C305" s="131" t="str">
        <f t="shared" si="24"/>
        <v>F</v>
      </c>
      <c r="D305" s="131" t="str">
        <f t="shared" si="25"/>
        <v>KHM</v>
      </c>
      <c r="E305" s="132" t="s">
        <v>204</v>
      </c>
      <c r="F305" s="132" t="s">
        <v>299</v>
      </c>
      <c r="G305" s="133"/>
      <c r="H305" s="79"/>
      <c r="I305" s="61" t="str">
        <f t="shared" si="26"/>
        <v>ANO</v>
      </c>
    </row>
    <row r="306" spans="1:9" s="135" customFormat="1" x14ac:dyDescent="0.25">
      <c r="A306" s="129">
        <f t="shared" si="22"/>
        <v>54</v>
      </c>
      <c r="B306" s="130" t="str">
        <f t="shared" si="23"/>
        <v>JUN Ladies A</v>
      </c>
      <c r="C306" s="131" t="str">
        <f t="shared" si="24"/>
        <v>F</v>
      </c>
      <c r="D306" s="138" t="str">
        <f t="shared" si="25"/>
        <v>ASW</v>
      </c>
      <c r="E306" s="132" t="s">
        <v>65</v>
      </c>
      <c r="F306" s="132" t="s">
        <v>233</v>
      </c>
      <c r="G306" s="133"/>
      <c r="H306" s="79"/>
      <c r="I306" s="92" t="str">
        <f t="shared" si="26"/>
        <v>JUN</v>
      </c>
    </row>
    <row r="307" spans="1:9" s="135" customFormat="1" x14ac:dyDescent="0.25">
      <c r="A307" s="129">
        <f t="shared" si="22"/>
        <v>55</v>
      </c>
      <c r="B307" s="130" t="str">
        <f t="shared" si="23"/>
        <v>JUN Ladies A</v>
      </c>
      <c r="C307" s="131" t="str">
        <f t="shared" si="24"/>
        <v>F</v>
      </c>
      <c r="D307" s="131" t="str">
        <f t="shared" si="25"/>
        <v>ASW</v>
      </c>
      <c r="E307" s="132" t="s">
        <v>165</v>
      </c>
      <c r="F307" s="132" t="s">
        <v>233</v>
      </c>
      <c r="G307" s="133"/>
      <c r="H307" s="79"/>
      <c r="I307" s="92" t="str">
        <f t="shared" si="26"/>
        <v>JUN</v>
      </c>
    </row>
    <row r="308" spans="1:9" s="135" customFormat="1" x14ac:dyDescent="0.25">
      <c r="A308" s="129">
        <f t="shared" si="22"/>
        <v>56</v>
      </c>
      <c r="B308" s="130" t="str">
        <f t="shared" si="23"/>
        <v>JUN Ladies A</v>
      </c>
      <c r="C308" s="131" t="str">
        <f t="shared" si="24"/>
        <v>F</v>
      </c>
      <c r="D308" s="131" t="str">
        <f t="shared" si="25"/>
        <v>ASW</v>
      </c>
      <c r="E308" s="132" t="s">
        <v>166</v>
      </c>
      <c r="F308" s="132" t="s">
        <v>233</v>
      </c>
      <c r="G308" s="133"/>
      <c r="H308" s="79"/>
      <c r="I308" s="92" t="str">
        <f t="shared" si="26"/>
        <v>JUN</v>
      </c>
    </row>
    <row r="309" spans="1:9" s="135" customFormat="1" x14ac:dyDescent="0.25">
      <c r="A309" s="129">
        <f t="shared" si="22"/>
        <v>57</v>
      </c>
      <c r="B309" s="130" t="str">
        <f t="shared" si="23"/>
        <v>JUN Ladies A</v>
      </c>
      <c r="C309" s="131" t="str">
        <f t="shared" si="24"/>
        <v>F</v>
      </c>
      <c r="D309" s="131" t="str">
        <f t="shared" si="25"/>
        <v>AKR</v>
      </c>
      <c r="E309" s="132" t="s">
        <v>228</v>
      </c>
      <c r="F309" s="132" t="s">
        <v>227</v>
      </c>
      <c r="G309" s="133"/>
      <c r="H309" s="79"/>
      <c r="I309" s="61" t="str">
        <f t="shared" si="26"/>
        <v>JUN</v>
      </c>
    </row>
    <row r="310" spans="1:9" s="135" customFormat="1" x14ac:dyDescent="0.25">
      <c r="A310" s="129">
        <f t="shared" si="22"/>
        <v>58</v>
      </c>
      <c r="B310" s="130" t="str">
        <f t="shared" si="23"/>
        <v>JUN Ladies A</v>
      </c>
      <c r="C310" s="131" t="str">
        <f t="shared" si="24"/>
        <v>F</v>
      </c>
      <c r="D310" s="131" t="str">
        <f t="shared" si="25"/>
        <v>GSK</v>
      </c>
      <c r="E310" s="132" t="s">
        <v>207</v>
      </c>
      <c r="F310" s="132" t="s">
        <v>226</v>
      </c>
      <c r="G310" s="133"/>
      <c r="H310" s="79"/>
      <c r="I310" s="61" t="str">
        <f t="shared" si="26"/>
        <v>JUN</v>
      </c>
    </row>
    <row r="311" spans="1:9" s="135" customFormat="1" x14ac:dyDescent="0.25">
      <c r="A311" s="129">
        <f t="shared" si="22"/>
        <v>59</v>
      </c>
      <c r="B311" s="130" t="str">
        <f t="shared" si="23"/>
        <v>JUN Ladies A</v>
      </c>
      <c r="C311" s="131" t="str">
        <f t="shared" si="24"/>
        <v>F</v>
      </c>
      <c r="D311" s="131" t="str">
        <f t="shared" si="25"/>
        <v>KHL</v>
      </c>
      <c r="E311" s="132" t="s">
        <v>85</v>
      </c>
      <c r="F311" s="132" t="s">
        <v>242</v>
      </c>
      <c r="G311" s="133"/>
      <c r="H311" s="79"/>
      <c r="I311" s="92" t="str">
        <f t="shared" si="26"/>
        <v>JUN</v>
      </c>
    </row>
    <row r="312" spans="1:9" s="135" customFormat="1" x14ac:dyDescent="0.25">
      <c r="A312" s="129">
        <f t="shared" si="22"/>
        <v>60</v>
      </c>
      <c r="B312" s="130" t="str">
        <f t="shared" si="23"/>
        <v>JUN Ladies A</v>
      </c>
      <c r="C312" s="131" t="str">
        <f t="shared" si="24"/>
        <v>F</v>
      </c>
      <c r="D312" s="131" t="str">
        <f t="shared" si="25"/>
        <v>KHL</v>
      </c>
      <c r="E312" s="132" t="s">
        <v>104</v>
      </c>
      <c r="F312" s="132" t="s">
        <v>242</v>
      </c>
      <c r="G312" s="133"/>
      <c r="H312" s="79"/>
      <c r="I312" s="92" t="str">
        <f t="shared" si="26"/>
        <v>JUN</v>
      </c>
    </row>
    <row r="313" spans="1:9" s="135" customFormat="1" x14ac:dyDescent="0.25">
      <c r="A313" s="129">
        <f t="shared" si="22"/>
        <v>61</v>
      </c>
      <c r="B313" s="130" t="str">
        <f t="shared" si="23"/>
        <v>JUN Ladies A</v>
      </c>
      <c r="C313" s="131" t="str">
        <f t="shared" si="24"/>
        <v>F</v>
      </c>
      <c r="D313" s="131" t="str">
        <f t="shared" si="25"/>
        <v>KHL</v>
      </c>
      <c r="E313" s="132" t="s">
        <v>152</v>
      </c>
      <c r="F313" s="132" t="s">
        <v>242</v>
      </c>
      <c r="G313" s="133"/>
      <c r="H313" s="79"/>
      <c r="I313" s="92" t="str">
        <f t="shared" si="26"/>
        <v>JUN</v>
      </c>
    </row>
    <row r="314" spans="1:9" s="135" customFormat="1" x14ac:dyDescent="0.25">
      <c r="A314" s="129">
        <f t="shared" si="22"/>
        <v>62</v>
      </c>
      <c r="B314" s="130" t="str">
        <f t="shared" si="23"/>
        <v>JUN Ladies A</v>
      </c>
      <c r="C314" s="131" t="str">
        <f t="shared" si="24"/>
        <v>F</v>
      </c>
      <c r="D314" s="131" t="str">
        <f t="shared" si="25"/>
        <v>CPLA</v>
      </c>
      <c r="E314" s="132" t="s">
        <v>179</v>
      </c>
      <c r="F314" s="132" t="s">
        <v>285</v>
      </c>
      <c r="G314" s="133"/>
      <c r="H314" s="79"/>
      <c r="I314" s="61" t="str">
        <f t="shared" si="26"/>
        <v>JUN</v>
      </c>
    </row>
    <row r="315" spans="1:9" s="135" customFormat="1" x14ac:dyDescent="0.25">
      <c r="A315" s="129">
        <f t="shared" si="22"/>
        <v>63</v>
      </c>
      <c r="B315" s="130" t="str">
        <f t="shared" si="23"/>
        <v>SEN Ladies A</v>
      </c>
      <c r="C315" s="131" t="str">
        <f t="shared" si="24"/>
        <v>F</v>
      </c>
      <c r="D315" s="131" t="str">
        <f t="shared" si="25"/>
        <v>AXEL</v>
      </c>
      <c r="E315" s="132" t="s">
        <v>132</v>
      </c>
      <c r="F315" s="132" t="s">
        <v>233</v>
      </c>
      <c r="G315" s="133"/>
      <c r="H315" s="79"/>
      <c r="I315" s="92" t="str">
        <f t="shared" si="26"/>
        <v>SEN</v>
      </c>
    </row>
    <row r="316" spans="1:9" s="135" customFormat="1" x14ac:dyDescent="0.25">
      <c r="A316" s="129">
        <f t="shared" si="22"/>
        <v>64</v>
      </c>
      <c r="B316" s="130" t="str">
        <f t="shared" si="23"/>
        <v>SEN Ladies A</v>
      </c>
      <c r="C316" s="131" t="str">
        <f t="shared" si="24"/>
        <v>F</v>
      </c>
      <c r="D316" s="131" t="str">
        <f t="shared" si="25"/>
        <v>RBI</v>
      </c>
      <c r="E316" s="132" t="s">
        <v>203</v>
      </c>
      <c r="F316" s="132" t="s">
        <v>242</v>
      </c>
      <c r="G316" s="133"/>
      <c r="H316" s="79" t="s">
        <v>325</v>
      </c>
      <c r="I316" s="61" t="str">
        <f t="shared" si="26"/>
        <v>SEN</v>
      </c>
    </row>
    <row r="317" spans="1:9" s="135" customFormat="1" ht="24.95" customHeight="1" x14ac:dyDescent="0.25">
      <c r="A317" s="129">
        <f t="shared" si="22"/>
        <v>65</v>
      </c>
      <c r="B317" s="130" t="str">
        <f t="shared" si="23"/>
        <v>PRE Girls</v>
      </c>
      <c r="C317" s="131" t="str">
        <f t="shared" si="24"/>
        <v>F</v>
      </c>
      <c r="D317" s="131" t="str">
        <f t="shared" si="25"/>
        <v>ASW</v>
      </c>
      <c r="E317" s="132" t="s">
        <v>425</v>
      </c>
      <c r="F317" s="132" t="s">
        <v>233</v>
      </c>
      <c r="G317" s="133"/>
      <c r="H317" s="79"/>
      <c r="I317" s="134" t="str">
        <f t="shared" si="26"/>
        <v>PRE</v>
      </c>
    </row>
    <row r="318" spans="1:9" s="135" customFormat="1" x14ac:dyDescent="0.25">
      <c r="A318" s="129">
        <f>A341+1</f>
        <v>87</v>
      </c>
      <c r="B318" s="130" t="str">
        <f t="shared" si="23"/>
        <v>PRE Girls</v>
      </c>
      <c r="C318" s="131" t="str">
        <f t="shared" si="24"/>
        <v>F</v>
      </c>
      <c r="D318" s="131" t="str">
        <f t="shared" si="25"/>
        <v>BKSC</v>
      </c>
      <c r="E318" s="132" t="s">
        <v>422</v>
      </c>
      <c r="F318" s="132" t="s">
        <v>264</v>
      </c>
      <c r="G318" s="133"/>
      <c r="H318" s="79"/>
      <c r="I318" s="134" t="str">
        <f t="shared" si="26"/>
        <v>PRE</v>
      </c>
    </row>
    <row r="319" spans="1:9" s="135" customFormat="1" x14ac:dyDescent="0.25">
      <c r="A319" s="129">
        <f>A317+1</f>
        <v>66</v>
      </c>
      <c r="B319" s="130" t="str">
        <f t="shared" ref="B319:B350" si="27">IF(OR(ISBLANK($E319),$E319="-"),"&lt;cat&gt;",IF(ISBLANK(H319),VLOOKUP($E319,$A$2:$E$248,2,FALSE),H319))</f>
        <v>PRE Girls</v>
      </c>
      <c r="C319" s="131" t="str">
        <f t="shared" ref="C319:C350" si="28">IF(OR(ISBLANK($E319),$E319="-"),"&lt;&gt;",VLOOKUP($E319,$A$2:$E$248,3,FALSE))</f>
        <v>F</v>
      </c>
      <c r="D319" s="131" t="str">
        <f t="shared" ref="D319:D350" si="29">IF(OR(ISBLANK($E319),$E319="-"),"&lt;club&gt;",VLOOKUP($E319,$A$2:$E$248,4,FALSE))</f>
        <v>KHL</v>
      </c>
      <c r="E319" s="132" t="s">
        <v>405</v>
      </c>
      <c r="F319" s="132" t="s">
        <v>290</v>
      </c>
      <c r="G319" s="133"/>
      <c r="H319" s="79"/>
      <c r="I319" s="134" t="str">
        <f t="shared" ref="I319:I350" si="30">LEFT(B319,3)</f>
        <v>PRE</v>
      </c>
    </row>
    <row r="320" spans="1:9" s="135" customFormat="1" x14ac:dyDescent="0.25">
      <c r="A320" s="129">
        <f t="shared" ref="A320:A382" si="31">A319+1</f>
        <v>67</v>
      </c>
      <c r="B320" s="130" t="str">
        <f t="shared" si="27"/>
        <v>MIN Girls</v>
      </c>
      <c r="C320" s="131" t="str">
        <f t="shared" si="28"/>
        <v>F</v>
      </c>
      <c r="D320" s="131" t="str">
        <f t="shared" si="29"/>
        <v>CPLA</v>
      </c>
      <c r="E320" s="132" t="s">
        <v>252</v>
      </c>
      <c r="F320" s="132" t="s">
        <v>243</v>
      </c>
      <c r="G320" s="133"/>
      <c r="H320" s="79"/>
      <c r="I320" s="134" t="str">
        <f t="shared" si="30"/>
        <v>MIN</v>
      </c>
    </row>
    <row r="321" spans="1:9" s="135" customFormat="1" x14ac:dyDescent="0.25">
      <c r="A321" s="129">
        <f t="shared" si="31"/>
        <v>68</v>
      </c>
      <c r="B321" s="130" t="str">
        <f t="shared" si="27"/>
        <v>MIN Girls</v>
      </c>
      <c r="C321" s="131" t="str">
        <f t="shared" si="28"/>
        <v>F</v>
      </c>
      <c r="D321" s="131" t="str">
        <f t="shared" si="29"/>
        <v>CPLA</v>
      </c>
      <c r="E321" s="132" t="s">
        <v>255</v>
      </c>
      <c r="F321" s="132" t="s">
        <v>243</v>
      </c>
      <c r="G321" s="133"/>
      <c r="H321" s="79"/>
      <c r="I321" s="134" t="str">
        <f t="shared" si="30"/>
        <v>MIN</v>
      </c>
    </row>
    <row r="322" spans="1:9" s="135" customFormat="1" x14ac:dyDescent="0.25">
      <c r="A322" s="129">
        <f t="shared" si="31"/>
        <v>69</v>
      </c>
      <c r="B322" s="130" t="str">
        <f t="shared" si="27"/>
        <v>MIN Girls</v>
      </c>
      <c r="C322" s="131" t="str">
        <f t="shared" si="28"/>
        <v>F</v>
      </c>
      <c r="D322" s="131" t="str">
        <f t="shared" si="29"/>
        <v>KHL</v>
      </c>
      <c r="E322" s="132" t="s">
        <v>157</v>
      </c>
      <c r="F322" s="132" t="s">
        <v>285</v>
      </c>
      <c r="G322" s="133"/>
      <c r="H322" s="79"/>
      <c r="I322" s="134" t="str">
        <f t="shared" si="30"/>
        <v>MIN</v>
      </c>
    </row>
    <row r="323" spans="1:9" s="135" customFormat="1" x14ac:dyDescent="0.25">
      <c r="A323" s="129">
        <f t="shared" si="31"/>
        <v>70</v>
      </c>
      <c r="B323" s="130" t="str">
        <f t="shared" si="27"/>
        <v>BNO Girls A</v>
      </c>
      <c r="C323" s="131" t="str">
        <f t="shared" si="28"/>
        <v>F</v>
      </c>
      <c r="D323" s="131" t="str">
        <f t="shared" si="29"/>
        <v>PLC</v>
      </c>
      <c r="E323" s="132" t="s">
        <v>353</v>
      </c>
      <c r="F323" s="132" t="s">
        <v>406</v>
      </c>
      <c r="G323" s="133"/>
      <c r="H323" s="79"/>
      <c r="I323" s="134" t="str">
        <f t="shared" si="30"/>
        <v>BNO</v>
      </c>
    </row>
    <row r="324" spans="1:9" s="135" customFormat="1" x14ac:dyDescent="0.25">
      <c r="A324" s="129">
        <f t="shared" si="31"/>
        <v>71</v>
      </c>
      <c r="B324" s="130" t="str">
        <f t="shared" si="27"/>
        <v>BNO Girls A</v>
      </c>
      <c r="C324" s="131" t="str">
        <f t="shared" si="28"/>
        <v>F</v>
      </c>
      <c r="D324" s="131" t="str">
        <f t="shared" si="29"/>
        <v>PLC</v>
      </c>
      <c r="E324" s="132" t="s">
        <v>158</v>
      </c>
      <c r="F324" s="132" t="s">
        <v>406</v>
      </c>
      <c r="G324" s="133"/>
      <c r="H324" s="139"/>
      <c r="I324" s="134" t="str">
        <f t="shared" si="30"/>
        <v>BNO</v>
      </c>
    </row>
    <row r="325" spans="1:9" s="135" customFormat="1" x14ac:dyDescent="0.25">
      <c r="A325" s="129">
        <f t="shared" si="31"/>
        <v>72</v>
      </c>
      <c r="B325" s="130" t="str">
        <f t="shared" si="27"/>
        <v>BNO Girls A</v>
      </c>
      <c r="C325" s="131" t="str">
        <f t="shared" si="28"/>
        <v>F</v>
      </c>
      <c r="D325" s="131" t="str">
        <f t="shared" si="29"/>
        <v>HSK</v>
      </c>
      <c r="E325" s="132" t="s">
        <v>256</v>
      </c>
      <c r="F325" s="132" t="s">
        <v>289</v>
      </c>
      <c r="G325" s="133"/>
      <c r="H325" s="79"/>
      <c r="I325" s="134" t="str">
        <f t="shared" si="30"/>
        <v>BNO</v>
      </c>
    </row>
    <row r="326" spans="1:9" s="135" customFormat="1" x14ac:dyDescent="0.25">
      <c r="A326" s="129">
        <f t="shared" si="31"/>
        <v>73</v>
      </c>
      <c r="B326" s="130" t="str">
        <f t="shared" si="27"/>
        <v>BNO Girls A</v>
      </c>
      <c r="C326" s="131" t="str">
        <f t="shared" si="28"/>
        <v>F</v>
      </c>
      <c r="D326" s="131" t="str">
        <f t="shared" si="29"/>
        <v>KHL</v>
      </c>
      <c r="E326" s="132" t="s">
        <v>106</v>
      </c>
      <c r="F326" s="132" t="s">
        <v>285</v>
      </c>
      <c r="G326" s="133"/>
      <c r="H326" s="79"/>
      <c r="I326" s="134" t="str">
        <f t="shared" si="30"/>
        <v>BNO</v>
      </c>
    </row>
    <row r="327" spans="1:9" s="135" customFormat="1" x14ac:dyDescent="0.25">
      <c r="A327" s="129">
        <f>A348+1</f>
        <v>95</v>
      </c>
      <c r="B327" s="130" t="str">
        <f t="shared" si="27"/>
        <v>BNO Girls B</v>
      </c>
      <c r="C327" s="131" t="str">
        <f t="shared" si="28"/>
        <v>F</v>
      </c>
      <c r="D327" s="131" t="str">
        <f t="shared" si="29"/>
        <v>KHM</v>
      </c>
      <c r="E327" s="132" t="s">
        <v>348</v>
      </c>
      <c r="F327" s="132" t="s">
        <v>271</v>
      </c>
      <c r="G327" s="133"/>
      <c r="H327" s="79"/>
      <c r="I327" s="134" t="str">
        <f t="shared" si="30"/>
        <v>BNO</v>
      </c>
    </row>
    <row r="328" spans="1:9" s="135" customFormat="1" x14ac:dyDescent="0.25">
      <c r="A328" s="129">
        <f>A326+1</f>
        <v>74</v>
      </c>
      <c r="B328" s="130" t="str">
        <f t="shared" si="27"/>
        <v>BNO Girls B</v>
      </c>
      <c r="C328" s="131" t="str">
        <f t="shared" si="28"/>
        <v>F</v>
      </c>
      <c r="D328" s="131" t="str">
        <f t="shared" si="29"/>
        <v>PLC</v>
      </c>
      <c r="E328" s="132" t="s">
        <v>410</v>
      </c>
      <c r="F328" s="132" t="s">
        <v>406</v>
      </c>
      <c r="G328" s="133"/>
      <c r="H328" s="79"/>
      <c r="I328" s="134" t="str">
        <f t="shared" si="30"/>
        <v>BNO</v>
      </c>
    </row>
    <row r="329" spans="1:9" s="135" customFormat="1" x14ac:dyDescent="0.25">
      <c r="A329" s="129">
        <f t="shared" si="31"/>
        <v>75</v>
      </c>
      <c r="B329" s="130" t="str">
        <f t="shared" si="27"/>
        <v>INO Boys A</v>
      </c>
      <c r="C329" s="131" t="str">
        <f t="shared" si="28"/>
        <v>M</v>
      </c>
      <c r="D329" s="131" t="str">
        <f t="shared" si="29"/>
        <v>KHL</v>
      </c>
      <c r="E329" s="132" t="s">
        <v>84</v>
      </c>
      <c r="F329" s="132" t="s">
        <v>242</v>
      </c>
      <c r="G329" s="133"/>
      <c r="H329" s="79"/>
      <c r="I329" s="134" t="str">
        <f t="shared" si="30"/>
        <v>INO</v>
      </c>
    </row>
    <row r="330" spans="1:9" s="135" customFormat="1" x14ac:dyDescent="0.25">
      <c r="A330" s="129">
        <f t="shared" si="31"/>
        <v>76</v>
      </c>
      <c r="B330" s="130" t="str">
        <f t="shared" si="27"/>
        <v>INO Girls A</v>
      </c>
      <c r="C330" s="131" t="str">
        <f t="shared" si="28"/>
        <v>F</v>
      </c>
      <c r="D330" s="131" t="str">
        <f t="shared" si="29"/>
        <v>ASW</v>
      </c>
      <c r="E330" s="132" t="s">
        <v>343</v>
      </c>
      <c r="F330" s="132" t="s">
        <v>233</v>
      </c>
      <c r="G330" s="133"/>
      <c r="H330" s="79"/>
      <c r="I330" s="134" t="str">
        <f t="shared" si="30"/>
        <v>INO</v>
      </c>
    </row>
    <row r="331" spans="1:9" s="135" customFormat="1" x14ac:dyDescent="0.25">
      <c r="A331" s="129">
        <f t="shared" si="31"/>
        <v>77</v>
      </c>
      <c r="B331" s="130" t="str">
        <f t="shared" si="27"/>
        <v>INO Girls A</v>
      </c>
      <c r="C331" s="131" t="str">
        <f t="shared" si="28"/>
        <v>F</v>
      </c>
      <c r="D331" s="131" t="str">
        <f t="shared" si="29"/>
        <v>CPLA</v>
      </c>
      <c r="E331" s="132" t="s">
        <v>161</v>
      </c>
      <c r="F331" s="132" t="s">
        <v>243</v>
      </c>
      <c r="G331" s="133"/>
      <c r="H331" s="79"/>
      <c r="I331" s="134" t="str">
        <f t="shared" si="30"/>
        <v>INO</v>
      </c>
    </row>
    <row r="332" spans="1:9" s="135" customFormat="1" x14ac:dyDescent="0.25">
      <c r="A332" s="129">
        <f t="shared" si="31"/>
        <v>78</v>
      </c>
      <c r="B332" s="130" t="str">
        <f t="shared" si="27"/>
        <v>INO Girls A</v>
      </c>
      <c r="C332" s="131" t="str">
        <f t="shared" si="28"/>
        <v>F</v>
      </c>
      <c r="D332" s="131" t="str">
        <f t="shared" si="29"/>
        <v>CPLA</v>
      </c>
      <c r="E332" s="132" t="s">
        <v>176</v>
      </c>
      <c r="F332" s="132" t="s">
        <v>243</v>
      </c>
      <c r="G332" s="133"/>
      <c r="H332" s="79"/>
      <c r="I332" s="134" t="str">
        <f t="shared" si="30"/>
        <v>INO</v>
      </c>
    </row>
    <row r="333" spans="1:9" s="135" customFormat="1" x14ac:dyDescent="0.25">
      <c r="A333" s="129">
        <f t="shared" si="31"/>
        <v>79</v>
      </c>
      <c r="B333" s="130" t="str">
        <f t="shared" si="27"/>
        <v>INO Girls A</v>
      </c>
      <c r="C333" s="131" t="str">
        <f t="shared" si="28"/>
        <v>F</v>
      </c>
      <c r="D333" s="131" t="str">
        <f t="shared" si="29"/>
        <v>KHM</v>
      </c>
      <c r="E333" s="132" t="s">
        <v>195</v>
      </c>
      <c r="F333" s="132" t="s">
        <v>271</v>
      </c>
      <c r="G333" s="133"/>
      <c r="H333" s="79"/>
      <c r="I333" s="134" t="str">
        <f t="shared" si="30"/>
        <v>INO</v>
      </c>
    </row>
    <row r="334" spans="1:9" s="135" customFormat="1" x14ac:dyDescent="0.25">
      <c r="A334" s="129">
        <f t="shared" si="31"/>
        <v>80</v>
      </c>
      <c r="B334" s="130" t="str">
        <f t="shared" si="27"/>
        <v>INO Girls A</v>
      </c>
      <c r="C334" s="131" t="str">
        <f t="shared" si="28"/>
        <v>F</v>
      </c>
      <c r="D334" s="131" t="str">
        <f t="shared" si="29"/>
        <v>GSK</v>
      </c>
      <c r="E334" s="132" t="s">
        <v>209</v>
      </c>
      <c r="F334" s="132" t="s">
        <v>226</v>
      </c>
      <c r="G334" s="133"/>
      <c r="H334" s="79"/>
      <c r="I334" s="134" t="str">
        <f t="shared" si="30"/>
        <v>INO</v>
      </c>
    </row>
    <row r="335" spans="1:9" s="135" customFormat="1" x14ac:dyDescent="0.25">
      <c r="A335" s="129">
        <f>A352+1</f>
        <v>100</v>
      </c>
      <c r="B335" s="130" t="str">
        <f t="shared" si="27"/>
        <v>INO Girls B</v>
      </c>
      <c r="C335" s="131" t="str">
        <f t="shared" si="28"/>
        <v>F</v>
      </c>
      <c r="D335" s="131" t="str">
        <f t="shared" si="29"/>
        <v>BKSC</v>
      </c>
      <c r="E335" s="132" t="s">
        <v>198</v>
      </c>
      <c r="F335" s="132" t="s">
        <v>285</v>
      </c>
      <c r="G335" s="133"/>
      <c r="H335" s="79"/>
      <c r="I335" s="134" t="str">
        <f t="shared" si="30"/>
        <v>INO</v>
      </c>
    </row>
    <row r="336" spans="1:9" s="135" customFormat="1" x14ac:dyDescent="0.25">
      <c r="A336" s="129">
        <f>A337+1</f>
        <v>82</v>
      </c>
      <c r="B336" s="130" t="str">
        <f t="shared" si="27"/>
        <v>INO Girls B</v>
      </c>
      <c r="C336" s="131" t="str">
        <f t="shared" si="28"/>
        <v>F</v>
      </c>
      <c r="D336" s="131" t="str">
        <f t="shared" si="29"/>
        <v>CPLA</v>
      </c>
      <c r="E336" s="132" t="s">
        <v>164</v>
      </c>
      <c r="F336" s="132" t="s">
        <v>281</v>
      </c>
      <c r="G336" s="133"/>
      <c r="H336" s="79"/>
      <c r="I336" s="134" t="str">
        <f t="shared" si="30"/>
        <v>INO</v>
      </c>
    </row>
    <row r="337" spans="1:9" s="135" customFormat="1" x14ac:dyDescent="0.25">
      <c r="A337" s="129">
        <f>A334+1</f>
        <v>81</v>
      </c>
      <c r="B337" s="130" t="str">
        <f t="shared" si="27"/>
        <v>INO Girls B</v>
      </c>
      <c r="C337" s="131" t="str">
        <f t="shared" si="28"/>
        <v>F</v>
      </c>
      <c r="D337" s="131" t="str">
        <f t="shared" si="29"/>
        <v>PLC</v>
      </c>
      <c r="E337" s="132" t="s">
        <v>193</v>
      </c>
      <c r="F337" s="132" t="s">
        <v>406</v>
      </c>
      <c r="G337" s="133"/>
      <c r="H337" s="79"/>
      <c r="I337" s="134" t="str">
        <f t="shared" si="30"/>
        <v>INO</v>
      </c>
    </row>
    <row r="338" spans="1:9" s="135" customFormat="1" x14ac:dyDescent="0.25">
      <c r="A338" s="129">
        <f>A336+1</f>
        <v>83</v>
      </c>
      <c r="B338" s="130" t="str">
        <f t="shared" si="27"/>
        <v>INO Girls B</v>
      </c>
      <c r="C338" s="131" t="str">
        <f t="shared" si="28"/>
        <v>F</v>
      </c>
      <c r="D338" s="131" t="str">
        <f t="shared" si="29"/>
        <v>GSK</v>
      </c>
      <c r="E338" s="132" t="s">
        <v>118</v>
      </c>
      <c r="F338" s="132" t="s">
        <v>226</v>
      </c>
      <c r="G338" s="133"/>
      <c r="H338" s="79"/>
      <c r="I338" s="134" t="str">
        <f t="shared" si="30"/>
        <v>INO</v>
      </c>
    </row>
    <row r="339" spans="1:9" s="135" customFormat="1" x14ac:dyDescent="0.25">
      <c r="A339" s="129">
        <f t="shared" si="31"/>
        <v>84</v>
      </c>
      <c r="B339" s="130" t="str">
        <f t="shared" si="27"/>
        <v>ANO Girls B</v>
      </c>
      <c r="C339" s="131" t="str">
        <f t="shared" si="28"/>
        <v>F</v>
      </c>
      <c r="D339" s="131" t="str">
        <f t="shared" si="29"/>
        <v>HSK</v>
      </c>
      <c r="E339" s="132" t="s">
        <v>177</v>
      </c>
      <c r="F339" s="132" t="s">
        <v>289</v>
      </c>
      <c r="G339" s="133"/>
      <c r="H339" s="79"/>
      <c r="I339" s="134" t="str">
        <f t="shared" si="30"/>
        <v>ANO</v>
      </c>
    </row>
    <row r="340" spans="1:9" s="135" customFormat="1" x14ac:dyDescent="0.25">
      <c r="A340" s="129">
        <f t="shared" si="31"/>
        <v>85</v>
      </c>
      <c r="B340" s="130" t="str">
        <f t="shared" si="27"/>
        <v>JUN Ladies B</v>
      </c>
      <c r="C340" s="131" t="str">
        <f t="shared" si="28"/>
        <v>F</v>
      </c>
      <c r="D340" s="131" t="str">
        <f t="shared" si="29"/>
        <v>HSK</v>
      </c>
      <c r="E340" s="132" t="s">
        <v>470</v>
      </c>
      <c r="F340" s="132" t="s">
        <v>296</v>
      </c>
      <c r="G340" s="133"/>
      <c r="H340" s="79"/>
      <c r="I340" s="134" t="str">
        <f t="shared" si="30"/>
        <v>JUN</v>
      </c>
    </row>
    <row r="341" spans="1:9" s="53" customFormat="1" ht="24.95" customHeight="1" x14ac:dyDescent="0.25">
      <c r="A341" s="57">
        <f t="shared" si="31"/>
        <v>86</v>
      </c>
      <c r="B341" s="56" t="str">
        <f t="shared" si="27"/>
        <v>PRE Girls</v>
      </c>
      <c r="C341" s="55" t="str">
        <f t="shared" si="28"/>
        <v>F</v>
      </c>
      <c r="D341" s="55" t="str">
        <f t="shared" si="29"/>
        <v>AKR</v>
      </c>
      <c r="E341" s="35" t="s">
        <v>352</v>
      </c>
      <c r="F341" s="35" t="s">
        <v>227</v>
      </c>
      <c r="G341" s="54"/>
      <c r="H341" s="79"/>
      <c r="I341" s="61" t="str">
        <f t="shared" si="30"/>
        <v>PRE</v>
      </c>
    </row>
    <row r="342" spans="1:9" s="53" customFormat="1" x14ac:dyDescent="0.25">
      <c r="A342" s="57">
        <f>A318+1</f>
        <v>88</v>
      </c>
      <c r="B342" s="56" t="str">
        <f t="shared" si="27"/>
        <v>MIN Girls</v>
      </c>
      <c r="C342" s="55" t="str">
        <f t="shared" si="28"/>
        <v>F</v>
      </c>
      <c r="D342" s="55" t="str">
        <f t="shared" si="29"/>
        <v>CPLA</v>
      </c>
      <c r="E342" s="35" t="s">
        <v>356</v>
      </c>
      <c r="F342" s="35" t="s">
        <v>281</v>
      </c>
      <c r="G342" s="54"/>
      <c r="H342" s="79"/>
      <c r="I342" s="61" t="str">
        <f t="shared" si="30"/>
        <v>MIN</v>
      </c>
    </row>
    <row r="343" spans="1:9" s="53" customFormat="1" x14ac:dyDescent="0.25">
      <c r="A343" s="57">
        <f t="shared" si="31"/>
        <v>89</v>
      </c>
      <c r="B343" s="56" t="str">
        <f t="shared" si="27"/>
        <v>MIN Girls</v>
      </c>
      <c r="C343" s="55" t="str">
        <f t="shared" si="28"/>
        <v>F</v>
      </c>
      <c r="D343" s="55" t="str">
        <f t="shared" si="29"/>
        <v>CPLA</v>
      </c>
      <c r="E343" s="35" t="s">
        <v>350</v>
      </c>
      <c r="F343" s="35" t="s">
        <v>281</v>
      </c>
      <c r="G343" s="54"/>
      <c r="H343" s="79"/>
      <c r="I343" s="61" t="str">
        <f t="shared" si="30"/>
        <v>MIN</v>
      </c>
    </row>
    <row r="344" spans="1:9" s="53" customFormat="1" x14ac:dyDescent="0.25">
      <c r="A344" s="57">
        <f t="shared" si="31"/>
        <v>90</v>
      </c>
      <c r="B344" s="56" t="str">
        <f t="shared" si="27"/>
        <v>MIN Girls</v>
      </c>
      <c r="C344" s="55" t="str">
        <f t="shared" si="28"/>
        <v>F</v>
      </c>
      <c r="D344" s="55" t="str">
        <f t="shared" si="29"/>
        <v>KHL</v>
      </c>
      <c r="E344" s="35" t="s">
        <v>160</v>
      </c>
      <c r="F344" s="35" t="s">
        <v>225</v>
      </c>
      <c r="G344" s="54"/>
      <c r="H344" s="91"/>
      <c r="I344" s="92" t="str">
        <f t="shared" si="30"/>
        <v>MIN</v>
      </c>
    </row>
    <row r="345" spans="1:9" s="53" customFormat="1" x14ac:dyDescent="0.25">
      <c r="A345" s="57">
        <f t="shared" si="31"/>
        <v>91</v>
      </c>
      <c r="B345" s="56" t="str">
        <f t="shared" si="27"/>
        <v>MIN Girls</v>
      </c>
      <c r="C345" s="55" t="str">
        <f t="shared" si="28"/>
        <v>F</v>
      </c>
      <c r="D345" s="55" t="str">
        <f t="shared" si="29"/>
        <v>KHL</v>
      </c>
      <c r="E345" s="35" t="s">
        <v>412</v>
      </c>
      <c r="F345" s="35" t="s">
        <v>225</v>
      </c>
      <c r="G345" s="54"/>
      <c r="H345" s="91"/>
      <c r="I345" s="92" t="str">
        <f t="shared" si="30"/>
        <v>MIN</v>
      </c>
    </row>
    <row r="346" spans="1:9" s="53" customFormat="1" x14ac:dyDescent="0.25">
      <c r="A346" s="57">
        <f t="shared" si="31"/>
        <v>92</v>
      </c>
      <c r="B346" s="56" t="str">
        <f t="shared" si="27"/>
        <v>BNO Girls A</v>
      </c>
      <c r="C346" s="55" t="str">
        <f t="shared" si="28"/>
        <v>F</v>
      </c>
      <c r="D346" s="55" t="str">
        <f t="shared" si="29"/>
        <v>ASW</v>
      </c>
      <c r="E346" s="35" t="s">
        <v>163</v>
      </c>
      <c r="F346" s="35" t="s">
        <v>276</v>
      </c>
      <c r="G346" s="54"/>
      <c r="H346" s="91"/>
      <c r="I346" s="92" t="str">
        <f t="shared" si="30"/>
        <v>BNO</v>
      </c>
    </row>
    <row r="347" spans="1:9" s="53" customFormat="1" x14ac:dyDescent="0.25">
      <c r="A347" s="57">
        <f t="shared" si="31"/>
        <v>93</v>
      </c>
      <c r="B347" s="56" t="str">
        <f t="shared" si="27"/>
        <v>BNO Girls B</v>
      </c>
      <c r="C347" s="55" t="str">
        <f t="shared" si="28"/>
        <v>F</v>
      </c>
      <c r="D347" s="55" t="str">
        <f t="shared" si="29"/>
        <v>AKR</v>
      </c>
      <c r="E347" s="35" t="s">
        <v>192</v>
      </c>
      <c r="F347" s="35" t="s">
        <v>227</v>
      </c>
      <c r="G347" s="54"/>
      <c r="H347" s="79"/>
      <c r="I347" s="61" t="str">
        <f t="shared" si="30"/>
        <v>BNO</v>
      </c>
    </row>
    <row r="348" spans="1:9" s="53" customFormat="1" x14ac:dyDescent="0.25">
      <c r="A348" s="57">
        <f t="shared" si="31"/>
        <v>94</v>
      </c>
      <c r="B348" s="56" t="str">
        <f t="shared" si="27"/>
        <v>BNO Girls B</v>
      </c>
      <c r="C348" s="55" t="str">
        <f t="shared" si="28"/>
        <v>F</v>
      </c>
      <c r="D348" s="55" t="str">
        <f t="shared" si="29"/>
        <v>CPLA</v>
      </c>
      <c r="E348" s="35" t="s">
        <v>100</v>
      </c>
      <c r="F348" s="35" t="s">
        <v>281</v>
      </c>
      <c r="G348" s="54"/>
      <c r="H348" s="79"/>
      <c r="I348" s="61" t="str">
        <f t="shared" si="30"/>
        <v>BNO</v>
      </c>
    </row>
    <row r="349" spans="1:9" s="53" customFormat="1" x14ac:dyDescent="0.25">
      <c r="A349" s="57">
        <f>A327+1</f>
        <v>96</v>
      </c>
      <c r="B349" s="56" t="str">
        <f t="shared" si="27"/>
        <v>INO Girls A</v>
      </c>
      <c r="C349" s="55" t="str">
        <f t="shared" si="28"/>
        <v>F</v>
      </c>
      <c r="D349" s="55" t="str">
        <f t="shared" si="29"/>
        <v>AKR</v>
      </c>
      <c r="E349" s="35" t="s">
        <v>175</v>
      </c>
      <c r="F349" s="35" t="s">
        <v>227</v>
      </c>
      <c r="G349" s="54"/>
      <c r="H349" s="79"/>
      <c r="I349" s="61" t="str">
        <f t="shared" si="30"/>
        <v>INO</v>
      </c>
    </row>
    <row r="350" spans="1:9" s="53" customFormat="1" x14ac:dyDescent="0.25">
      <c r="A350" s="57">
        <f t="shared" si="31"/>
        <v>97</v>
      </c>
      <c r="B350" s="56" t="str">
        <f t="shared" si="27"/>
        <v>INO Girls A</v>
      </c>
      <c r="C350" s="55" t="str">
        <f t="shared" si="28"/>
        <v>F</v>
      </c>
      <c r="D350" s="55" t="str">
        <f t="shared" si="29"/>
        <v>KHL</v>
      </c>
      <c r="E350" s="35" t="s">
        <v>109</v>
      </c>
      <c r="F350" s="35" t="s">
        <v>242</v>
      </c>
      <c r="G350" s="54"/>
      <c r="H350" s="91"/>
      <c r="I350" s="92" t="str">
        <f t="shared" si="30"/>
        <v>INO</v>
      </c>
    </row>
    <row r="351" spans="1:9" s="53" customFormat="1" x14ac:dyDescent="0.25">
      <c r="A351" s="57">
        <f t="shared" si="31"/>
        <v>98</v>
      </c>
      <c r="B351" s="56" t="str">
        <f t="shared" ref="B351:B382" si="32">IF(OR(ISBLANK($E351),$E351="-"),"&lt;cat&gt;",IF(ISBLANK(H351),VLOOKUP($E351,$A$2:$E$248,2,FALSE),H351))</f>
        <v>INO Girls B</v>
      </c>
      <c r="C351" s="55" t="str">
        <f t="shared" ref="C351:C382" si="33">IF(OR(ISBLANK($E351),$E351="-"),"&lt;&gt;",VLOOKUP($E351,$A$2:$E$248,3,FALSE))</f>
        <v>F</v>
      </c>
      <c r="D351" s="55" t="str">
        <f t="shared" ref="D351:D382" si="34">IF(OR(ISBLANK($E351),$E351="-"),"&lt;club&gt;",VLOOKUP($E351,$A$2:$E$248,4,FALSE))</f>
        <v>PLC</v>
      </c>
      <c r="E351" s="35" t="s">
        <v>167</v>
      </c>
      <c r="F351" s="35" t="s">
        <v>406</v>
      </c>
      <c r="G351" s="54"/>
      <c r="H351" s="91"/>
      <c r="I351" s="92" t="str">
        <f t="shared" ref="I351:I382" si="35">LEFT(B351,3)</f>
        <v>INO</v>
      </c>
    </row>
    <row r="352" spans="1:9" s="53" customFormat="1" x14ac:dyDescent="0.25">
      <c r="A352" s="57">
        <f t="shared" si="31"/>
        <v>99</v>
      </c>
      <c r="B352" s="56" t="str">
        <f t="shared" si="32"/>
        <v>INO Girls B</v>
      </c>
      <c r="C352" s="55" t="str">
        <f t="shared" si="33"/>
        <v>F</v>
      </c>
      <c r="D352" s="55" t="str">
        <f t="shared" si="34"/>
        <v>CPLA</v>
      </c>
      <c r="E352" s="35" t="s">
        <v>135</v>
      </c>
      <c r="F352" s="35" t="s">
        <v>245</v>
      </c>
      <c r="G352" s="54"/>
      <c r="H352" s="79"/>
      <c r="I352" s="61" t="str">
        <f t="shared" si="35"/>
        <v>INO</v>
      </c>
    </row>
    <row r="353" spans="1:9" s="53" customFormat="1" x14ac:dyDescent="0.25">
      <c r="A353" s="57">
        <f>A335+1</f>
        <v>101</v>
      </c>
      <c r="B353" s="56" t="str">
        <f t="shared" si="32"/>
        <v>INO Girls B</v>
      </c>
      <c r="C353" s="55" t="str">
        <f t="shared" si="33"/>
        <v>F</v>
      </c>
      <c r="D353" s="55" t="str">
        <f t="shared" si="34"/>
        <v>KHL</v>
      </c>
      <c r="E353" s="35" t="s">
        <v>159</v>
      </c>
      <c r="F353" s="35" t="s">
        <v>225</v>
      </c>
      <c r="G353" s="54"/>
      <c r="H353" s="91"/>
      <c r="I353" s="92" t="str">
        <f t="shared" si="35"/>
        <v>INO</v>
      </c>
    </row>
    <row r="354" spans="1:9" s="146" customFormat="1" ht="24.95" customHeight="1" x14ac:dyDescent="0.25">
      <c r="A354" s="140">
        <f t="shared" si="31"/>
        <v>102</v>
      </c>
      <c r="B354" s="141" t="str">
        <f t="shared" si="32"/>
        <v>PRE Boys</v>
      </c>
      <c r="C354" s="142" t="str">
        <f t="shared" si="33"/>
        <v>M</v>
      </c>
      <c r="D354" s="142" t="str">
        <f t="shared" si="34"/>
        <v>KHM</v>
      </c>
      <c r="E354" s="143" t="s">
        <v>427</v>
      </c>
      <c r="F354" s="143" t="s">
        <v>271</v>
      </c>
      <c r="G354" s="144"/>
      <c r="H354" s="145"/>
      <c r="I354" s="61" t="str">
        <f t="shared" si="35"/>
        <v>PRE</v>
      </c>
    </row>
    <row r="355" spans="1:9" s="146" customFormat="1" x14ac:dyDescent="0.25">
      <c r="A355" s="140">
        <f t="shared" si="31"/>
        <v>103</v>
      </c>
      <c r="B355" s="141" t="str">
        <f t="shared" si="32"/>
        <v>PRE Girls</v>
      </c>
      <c r="C355" s="142" t="str">
        <f t="shared" si="33"/>
        <v>F</v>
      </c>
      <c r="D355" s="142" t="str">
        <f t="shared" si="34"/>
        <v>ASW</v>
      </c>
      <c r="E355" s="143" t="s">
        <v>411</v>
      </c>
      <c r="F355" s="143" t="s">
        <v>233</v>
      </c>
      <c r="G355" s="144"/>
      <c r="H355" s="145"/>
      <c r="I355" s="92" t="str">
        <f t="shared" si="35"/>
        <v>PRE</v>
      </c>
    </row>
    <row r="356" spans="1:9" s="146" customFormat="1" x14ac:dyDescent="0.25">
      <c r="A356" s="140">
        <f t="shared" si="31"/>
        <v>104</v>
      </c>
      <c r="B356" s="141" t="str">
        <f t="shared" si="32"/>
        <v>PRE Girls</v>
      </c>
      <c r="C356" s="142" t="str">
        <f t="shared" si="33"/>
        <v>F</v>
      </c>
      <c r="D356" s="142" t="str">
        <f t="shared" si="34"/>
        <v>AKR</v>
      </c>
      <c r="E356" s="143" t="s">
        <v>389</v>
      </c>
      <c r="F356" s="143" t="s">
        <v>227</v>
      </c>
      <c r="G356" s="144"/>
      <c r="H356" s="145"/>
      <c r="I356" s="61" t="str">
        <f t="shared" si="35"/>
        <v>PRE</v>
      </c>
    </row>
    <row r="357" spans="1:9" s="146" customFormat="1" x14ac:dyDescent="0.25">
      <c r="A357" s="140">
        <f t="shared" si="31"/>
        <v>105</v>
      </c>
      <c r="B357" s="141" t="str">
        <f t="shared" si="32"/>
        <v>PRE Girls</v>
      </c>
      <c r="C357" s="142" t="str">
        <f t="shared" si="33"/>
        <v>F</v>
      </c>
      <c r="D357" s="142" t="str">
        <f t="shared" si="34"/>
        <v>KHM</v>
      </c>
      <c r="E357" s="143" t="s">
        <v>430</v>
      </c>
      <c r="F357" s="143" t="s">
        <v>299</v>
      </c>
      <c r="G357" s="144"/>
      <c r="H357" s="145"/>
      <c r="I357" s="61" t="str">
        <f t="shared" si="35"/>
        <v>PRE</v>
      </c>
    </row>
    <row r="358" spans="1:9" s="146" customFormat="1" x14ac:dyDescent="0.25">
      <c r="A358" s="140">
        <f t="shared" si="31"/>
        <v>106</v>
      </c>
      <c r="B358" s="141" t="str">
        <f t="shared" si="32"/>
        <v>PRE Girls</v>
      </c>
      <c r="C358" s="142" t="str">
        <f t="shared" si="33"/>
        <v>F</v>
      </c>
      <c r="D358" s="142" t="str">
        <f t="shared" si="34"/>
        <v>KHM</v>
      </c>
      <c r="E358" s="143" t="s">
        <v>424</v>
      </c>
      <c r="F358" s="143" t="s">
        <v>299</v>
      </c>
      <c r="G358" s="144"/>
      <c r="H358" s="145"/>
      <c r="I358" s="61" t="str">
        <f t="shared" si="35"/>
        <v>PRE</v>
      </c>
    </row>
    <row r="359" spans="1:9" s="146" customFormat="1" x14ac:dyDescent="0.25">
      <c r="A359" s="140">
        <f t="shared" si="31"/>
        <v>107</v>
      </c>
      <c r="B359" s="141" t="str">
        <f t="shared" si="32"/>
        <v>PRE Girls</v>
      </c>
      <c r="C359" s="142" t="str">
        <f t="shared" si="33"/>
        <v>F</v>
      </c>
      <c r="D359" s="142" t="str">
        <f t="shared" si="34"/>
        <v>DSH</v>
      </c>
      <c r="E359" s="143" t="s">
        <v>260</v>
      </c>
      <c r="F359" s="143" t="s">
        <v>292</v>
      </c>
      <c r="G359" s="144"/>
      <c r="H359" s="145"/>
      <c r="I359" s="61" t="str">
        <f t="shared" si="35"/>
        <v>PRE</v>
      </c>
    </row>
    <row r="360" spans="1:9" s="146" customFormat="1" x14ac:dyDescent="0.25">
      <c r="A360" s="140">
        <f t="shared" si="31"/>
        <v>108</v>
      </c>
      <c r="B360" s="141" t="str">
        <f t="shared" si="32"/>
        <v>PRE Girls</v>
      </c>
      <c r="C360" s="142" t="str">
        <f t="shared" si="33"/>
        <v>F</v>
      </c>
      <c r="D360" s="142" t="str">
        <f t="shared" si="34"/>
        <v>DSH</v>
      </c>
      <c r="E360" s="143" t="s">
        <v>397</v>
      </c>
      <c r="F360" s="143" t="s">
        <v>277</v>
      </c>
      <c r="G360" s="144"/>
      <c r="H360" s="145"/>
      <c r="I360" s="61" t="str">
        <f t="shared" si="35"/>
        <v>PRE</v>
      </c>
    </row>
    <row r="361" spans="1:9" s="146" customFormat="1" x14ac:dyDescent="0.25">
      <c r="A361" s="140">
        <f t="shared" si="31"/>
        <v>109</v>
      </c>
      <c r="B361" s="141" t="str">
        <f t="shared" si="32"/>
        <v>PRE Girls</v>
      </c>
      <c r="C361" s="142" t="str">
        <f t="shared" si="33"/>
        <v>F</v>
      </c>
      <c r="D361" s="142" t="str">
        <f t="shared" si="34"/>
        <v>DSH</v>
      </c>
      <c r="E361" s="143" t="s">
        <v>399</v>
      </c>
      <c r="F361" s="143" t="s">
        <v>292</v>
      </c>
      <c r="G361" s="144"/>
      <c r="H361" s="145"/>
      <c r="I361" s="61" t="str">
        <f t="shared" si="35"/>
        <v>PRE</v>
      </c>
    </row>
    <row r="362" spans="1:9" s="146" customFormat="1" x14ac:dyDescent="0.25">
      <c r="A362" s="140">
        <f t="shared" si="31"/>
        <v>110</v>
      </c>
      <c r="B362" s="141" t="str">
        <f t="shared" si="32"/>
        <v>PRE Girls</v>
      </c>
      <c r="C362" s="142" t="str">
        <f t="shared" si="33"/>
        <v>F</v>
      </c>
      <c r="D362" s="142" t="str">
        <f t="shared" si="34"/>
        <v>DSH</v>
      </c>
      <c r="E362" s="143" t="s">
        <v>400</v>
      </c>
      <c r="F362" s="143" t="s">
        <v>292</v>
      </c>
      <c r="G362" s="144"/>
      <c r="H362" s="145"/>
      <c r="I362" s="61" t="str">
        <f t="shared" si="35"/>
        <v>PRE</v>
      </c>
    </row>
    <row r="363" spans="1:9" s="146" customFormat="1" x14ac:dyDescent="0.25">
      <c r="A363" s="140">
        <f t="shared" si="31"/>
        <v>111</v>
      </c>
      <c r="B363" s="141" t="str">
        <f t="shared" si="32"/>
        <v>PRE Girls</v>
      </c>
      <c r="C363" s="142" t="str">
        <f t="shared" si="33"/>
        <v>F</v>
      </c>
      <c r="D363" s="142" t="str">
        <f t="shared" si="34"/>
        <v>DSH</v>
      </c>
      <c r="E363" s="143" t="s">
        <v>415</v>
      </c>
      <c r="F363" s="143" t="s">
        <v>292</v>
      </c>
      <c r="G363" s="144"/>
      <c r="H363" s="145"/>
      <c r="I363" s="61" t="str">
        <f t="shared" si="35"/>
        <v>PRE</v>
      </c>
    </row>
    <row r="364" spans="1:9" s="146" customFormat="1" x14ac:dyDescent="0.25">
      <c r="A364" s="140">
        <f t="shared" si="31"/>
        <v>112</v>
      </c>
      <c r="B364" s="141" t="str">
        <f t="shared" si="32"/>
        <v>PRE Girls</v>
      </c>
      <c r="C364" s="142" t="str">
        <f t="shared" si="33"/>
        <v>F</v>
      </c>
      <c r="D364" s="142" t="str">
        <f t="shared" si="34"/>
        <v>DSH</v>
      </c>
      <c r="E364" s="143" t="s">
        <v>409</v>
      </c>
      <c r="F364" s="143" t="s">
        <v>292</v>
      </c>
      <c r="G364" s="144"/>
      <c r="H364" s="145"/>
      <c r="I364" s="61" t="str">
        <f t="shared" si="35"/>
        <v>PRE</v>
      </c>
    </row>
    <row r="365" spans="1:9" s="146" customFormat="1" x14ac:dyDescent="0.25">
      <c r="A365" s="140">
        <f t="shared" si="31"/>
        <v>113</v>
      </c>
      <c r="B365" s="141" t="str">
        <f t="shared" si="32"/>
        <v>PRE Girls</v>
      </c>
      <c r="C365" s="142" t="str">
        <f t="shared" si="33"/>
        <v>F</v>
      </c>
      <c r="D365" s="142" t="str">
        <f t="shared" si="34"/>
        <v>DSH</v>
      </c>
      <c r="E365" s="143" t="s">
        <v>403</v>
      </c>
      <c r="F365" s="143" t="s">
        <v>292</v>
      </c>
      <c r="G365" s="144"/>
      <c r="H365" s="145"/>
      <c r="I365" s="61" t="str">
        <f t="shared" si="35"/>
        <v>PRE</v>
      </c>
    </row>
    <row r="366" spans="1:9" s="146" customFormat="1" x14ac:dyDescent="0.25">
      <c r="A366" s="140">
        <f t="shared" si="31"/>
        <v>114</v>
      </c>
      <c r="B366" s="141" t="str">
        <f t="shared" si="32"/>
        <v>MIN Boys</v>
      </c>
      <c r="C366" s="142" t="str">
        <f t="shared" si="33"/>
        <v>M</v>
      </c>
      <c r="D366" s="142" t="str">
        <f t="shared" si="34"/>
        <v>KHL</v>
      </c>
      <c r="E366" s="143" t="s">
        <v>258</v>
      </c>
      <c r="F366" s="143" t="s">
        <v>303</v>
      </c>
      <c r="G366" s="144"/>
      <c r="H366" s="145"/>
      <c r="I366" s="92" t="str">
        <f t="shared" si="35"/>
        <v>MIN</v>
      </c>
    </row>
    <row r="367" spans="1:9" s="146" customFormat="1" x14ac:dyDescent="0.25">
      <c r="A367" s="140">
        <f t="shared" si="31"/>
        <v>115</v>
      </c>
      <c r="B367" s="141" t="str">
        <f t="shared" si="32"/>
        <v>MIN Girls</v>
      </c>
      <c r="C367" s="142" t="str">
        <f t="shared" si="33"/>
        <v>F</v>
      </c>
      <c r="D367" s="142" t="str">
        <f t="shared" si="34"/>
        <v>AKR</v>
      </c>
      <c r="E367" s="143" t="s">
        <v>124</v>
      </c>
      <c r="F367" s="143" t="s">
        <v>227</v>
      </c>
      <c r="G367" s="144"/>
      <c r="H367" s="145"/>
      <c r="I367" s="61" t="str">
        <f t="shared" si="35"/>
        <v>MIN</v>
      </c>
    </row>
    <row r="368" spans="1:9" s="146" customFormat="1" x14ac:dyDescent="0.25">
      <c r="A368" s="140">
        <f t="shared" si="31"/>
        <v>116</v>
      </c>
      <c r="B368" s="141" t="str">
        <f t="shared" si="32"/>
        <v>MIN Girls</v>
      </c>
      <c r="C368" s="142" t="str">
        <f t="shared" si="33"/>
        <v>F</v>
      </c>
      <c r="D368" s="142" t="str">
        <f t="shared" si="34"/>
        <v>AKR</v>
      </c>
      <c r="E368" s="143" t="s">
        <v>364</v>
      </c>
      <c r="F368" s="143" t="s">
        <v>227</v>
      </c>
      <c r="G368" s="144"/>
      <c r="H368" s="145"/>
      <c r="I368" s="61" t="str">
        <f t="shared" si="35"/>
        <v>MIN</v>
      </c>
    </row>
    <row r="369" spans="1:9" s="146" customFormat="1" x14ac:dyDescent="0.25">
      <c r="A369" s="140">
        <f t="shared" si="31"/>
        <v>117</v>
      </c>
      <c r="B369" s="141" t="str">
        <f t="shared" si="32"/>
        <v>MIN Girls</v>
      </c>
      <c r="C369" s="142" t="str">
        <f t="shared" si="33"/>
        <v>F</v>
      </c>
      <c r="D369" s="142" t="str">
        <f t="shared" si="34"/>
        <v>CPLA</v>
      </c>
      <c r="E369" s="143" t="s">
        <v>359</v>
      </c>
      <c r="F369" s="143" t="s">
        <v>243</v>
      </c>
      <c r="G369" s="144"/>
      <c r="H369" s="145"/>
      <c r="I369" s="61" t="str">
        <f t="shared" si="35"/>
        <v>MIN</v>
      </c>
    </row>
    <row r="370" spans="1:9" s="146" customFormat="1" x14ac:dyDescent="0.25">
      <c r="A370" s="140">
        <f t="shared" si="31"/>
        <v>118</v>
      </c>
      <c r="B370" s="141" t="str">
        <f t="shared" si="32"/>
        <v>MIN Girls</v>
      </c>
      <c r="C370" s="142" t="str">
        <f t="shared" si="33"/>
        <v>F</v>
      </c>
      <c r="D370" s="142" t="str">
        <f t="shared" si="34"/>
        <v>KHM</v>
      </c>
      <c r="E370" s="143" t="s">
        <v>355</v>
      </c>
      <c r="F370" s="143" t="s">
        <v>299</v>
      </c>
      <c r="G370" s="144"/>
      <c r="H370" s="145"/>
      <c r="I370" s="61" t="str">
        <f t="shared" si="35"/>
        <v>MIN</v>
      </c>
    </row>
    <row r="371" spans="1:9" s="146" customFormat="1" x14ac:dyDescent="0.25">
      <c r="A371" s="140">
        <f t="shared" si="31"/>
        <v>119</v>
      </c>
      <c r="B371" s="141" t="str">
        <f t="shared" si="32"/>
        <v>MIN Girls</v>
      </c>
      <c r="C371" s="142" t="str">
        <f t="shared" si="33"/>
        <v>F</v>
      </c>
      <c r="D371" s="142" t="str">
        <f t="shared" si="34"/>
        <v>KHM</v>
      </c>
      <c r="E371" s="143" t="s">
        <v>429</v>
      </c>
      <c r="F371" s="143" t="s">
        <v>271</v>
      </c>
      <c r="G371" s="144"/>
      <c r="H371" s="145"/>
      <c r="I371" s="61" t="str">
        <f t="shared" si="35"/>
        <v>MIN</v>
      </c>
    </row>
    <row r="372" spans="1:9" s="146" customFormat="1" x14ac:dyDescent="0.25">
      <c r="A372" s="140">
        <f t="shared" si="31"/>
        <v>120</v>
      </c>
      <c r="B372" s="141" t="str">
        <f t="shared" si="32"/>
        <v>MIN Girls</v>
      </c>
      <c r="C372" s="142" t="str">
        <f t="shared" si="33"/>
        <v>F</v>
      </c>
      <c r="D372" s="142" t="str">
        <f t="shared" si="34"/>
        <v>DSH</v>
      </c>
      <c r="E372" s="143" t="s">
        <v>70</v>
      </c>
      <c r="F372" s="143" t="s">
        <v>292</v>
      </c>
      <c r="G372" s="144"/>
      <c r="H372" s="145"/>
      <c r="I372" s="61" t="str">
        <f t="shared" si="35"/>
        <v>MIN</v>
      </c>
    </row>
    <row r="373" spans="1:9" s="146" customFormat="1" x14ac:dyDescent="0.25">
      <c r="A373" s="140">
        <f t="shared" si="31"/>
        <v>121</v>
      </c>
      <c r="B373" s="141" t="str">
        <f t="shared" si="32"/>
        <v>MIN Girls</v>
      </c>
      <c r="C373" s="142" t="str">
        <f t="shared" si="33"/>
        <v>F</v>
      </c>
      <c r="D373" s="142" t="str">
        <f t="shared" si="34"/>
        <v>DSH</v>
      </c>
      <c r="E373" s="143" t="s">
        <v>404</v>
      </c>
      <c r="F373" s="143" t="s">
        <v>292</v>
      </c>
      <c r="G373" s="144"/>
      <c r="H373" s="145"/>
      <c r="I373" s="61" t="str">
        <f t="shared" si="35"/>
        <v>MIN</v>
      </c>
    </row>
    <row r="374" spans="1:9" s="146" customFormat="1" x14ac:dyDescent="0.25">
      <c r="A374" s="140">
        <f t="shared" si="31"/>
        <v>122</v>
      </c>
      <c r="B374" s="141" t="str">
        <f t="shared" si="32"/>
        <v>BNO Girls A</v>
      </c>
      <c r="C374" s="142" t="str">
        <f t="shared" si="33"/>
        <v>F</v>
      </c>
      <c r="D374" s="142" t="str">
        <f t="shared" si="34"/>
        <v>ASW</v>
      </c>
      <c r="E374" s="143" t="s">
        <v>349</v>
      </c>
      <c r="F374" s="143" t="s">
        <v>233</v>
      </c>
      <c r="G374" s="144"/>
      <c r="H374" s="145"/>
      <c r="I374" s="92" t="str">
        <f t="shared" si="35"/>
        <v>BNO</v>
      </c>
    </row>
    <row r="375" spans="1:9" s="146" customFormat="1" x14ac:dyDescent="0.25">
      <c r="A375" s="140">
        <f t="shared" si="31"/>
        <v>123</v>
      </c>
      <c r="B375" s="141" t="str">
        <f t="shared" si="32"/>
        <v>BNO Girls A</v>
      </c>
      <c r="C375" s="142" t="str">
        <f t="shared" si="33"/>
        <v>F</v>
      </c>
      <c r="D375" s="142" t="str">
        <f t="shared" si="34"/>
        <v>ASW</v>
      </c>
      <c r="E375" s="143" t="s">
        <v>235</v>
      </c>
      <c r="F375" s="143" t="s">
        <v>233</v>
      </c>
      <c r="G375" s="144"/>
      <c r="H375" s="145"/>
      <c r="I375" s="92" t="str">
        <f t="shared" si="35"/>
        <v>BNO</v>
      </c>
    </row>
    <row r="376" spans="1:9" s="146" customFormat="1" x14ac:dyDescent="0.25">
      <c r="A376" s="140">
        <f t="shared" si="31"/>
        <v>124</v>
      </c>
      <c r="B376" s="141" t="str">
        <f t="shared" si="32"/>
        <v>BNO Girls A</v>
      </c>
      <c r="C376" s="142" t="str">
        <f t="shared" si="33"/>
        <v>F</v>
      </c>
      <c r="D376" s="142" t="str">
        <f t="shared" si="34"/>
        <v>CPLA</v>
      </c>
      <c r="E376" s="143" t="s">
        <v>385</v>
      </c>
      <c r="F376" s="143" t="s">
        <v>243</v>
      </c>
      <c r="G376" s="144"/>
      <c r="H376" s="145"/>
      <c r="I376" s="61" t="str">
        <f t="shared" si="35"/>
        <v>BNO</v>
      </c>
    </row>
    <row r="377" spans="1:9" s="146" customFormat="1" x14ac:dyDescent="0.25">
      <c r="A377" s="140">
        <f t="shared" si="31"/>
        <v>125</v>
      </c>
      <c r="B377" s="141" t="str">
        <f t="shared" si="32"/>
        <v>BNO Girls A</v>
      </c>
      <c r="C377" s="142" t="str">
        <f t="shared" si="33"/>
        <v>F</v>
      </c>
      <c r="D377" s="142" t="str">
        <f t="shared" si="34"/>
        <v>KHM</v>
      </c>
      <c r="E377" s="143" t="s">
        <v>111</v>
      </c>
      <c r="F377" s="143" t="s">
        <v>271</v>
      </c>
      <c r="G377" s="144"/>
      <c r="H377" s="145"/>
      <c r="I377" s="61" t="str">
        <f t="shared" si="35"/>
        <v>BNO</v>
      </c>
    </row>
    <row r="378" spans="1:9" s="146" customFormat="1" x14ac:dyDescent="0.25">
      <c r="A378" s="140">
        <f t="shared" si="31"/>
        <v>126</v>
      </c>
      <c r="B378" s="141" t="str">
        <f t="shared" si="32"/>
        <v>BNO Girls A</v>
      </c>
      <c r="C378" s="142" t="str">
        <f t="shared" si="33"/>
        <v>F</v>
      </c>
      <c r="D378" s="142" t="str">
        <f t="shared" si="34"/>
        <v>HSK</v>
      </c>
      <c r="E378" s="143" t="s">
        <v>363</v>
      </c>
      <c r="F378" s="143" t="s">
        <v>296</v>
      </c>
      <c r="G378" s="144"/>
      <c r="H378" s="145"/>
      <c r="I378" s="61" t="str">
        <f t="shared" si="35"/>
        <v>BNO</v>
      </c>
    </row>
    <row r="379" spans="1:9" s="146" customFormat="1" x14ac:dyDescent="0.25">
      <c r="A379" s="140">
        <f t="shared" si="31"/>
        <v>127</v>
      </c>
      <c r="B379" s="141" t="str">
        <f t="shared" si="32"/>
        <v>BNO Girls A</v>
      </c>
      <c r="C379" s="142" t="str">
        <f t="shared" si="33"/>
        <v>F</v>
      </c>
      <c r="D379" s="142" t="str">
        <f t="shared" si="34"/>
        <v>DSH</v>
      </c>
      <c r="E379" s="143" t="s">
        <v>362</v>
      </c>
      <c r="F379" s="143" t="s">
        <v>292</v>
      </c>
      <c r="G379" s="144"/>
      <c r="H379" s="145"/>
      <c r="I379" s="92" t="str">
        <f t="shared" si="35"/>
        <v>BNO</v>
      </c>
    </row>
    <row r="380" spans="1:9" s="146" customFormat="1" x14ac:dyDescent="0.25">
      <c r="A380" s="140">
        <f t="shared" si="31"/>
        <v>128</v>
      </c>
      <c r="B380" s="141" t="str">
        <f t="shared" si="32"/>
        <v>BNO Girls A</v>
      </c>
      <c r="C380" s="142" t="str">
        <f t="shared" si="33"/>
        <v>F</v>
      </c>
      <c r="D380" s="142" t="str">
        <f t="shared" si="34"/>
        <v>KHL</v>
      </c>
      <c r="E380" s="143" t="s">
        <v>259</v>
      </c>
      <c r="F380" s="143" t="s">
        <v>303</v>
      </c>
      <c r="G380" s="144"/>
      <c r="H380" s="145"/>
      <c r="I380" s="92" t="str">
        <f t="shared" si="35"/>
        <v>BNO</v>
      </c>
    </row>
    <row r="381" spans="1:9" s="146" customFormat="1" x14ac:dyDescent="0.25">
      <c r="A381" s="140">
        <f t="shared" si="31"/>
        <v>129</v>
      </c>
      <c r="B381" s="141" t="str">
        <f t="shared" si="32"/>
        <v>BNO Girls B</v>
      </c>
      <c r="C381" s="142" t="str">
        <f t="shared" si="33"/>
        <v>F</v>
      </c>
      <c r="D381" s="142" t="str">
        <f t="shared" si="34"/>
        <v>ASW</v>
      </c>
      <c r="E381" s="143" t="s">
        <v>380</v>
      </c>
      <c r="F381" s="143" t="s">
        <v>276</v>
      </c>
      <c r="G381" s="144"/>
      <c r="H381" s="145"/>
      <c r="I381" s="92" t="str">
        <f t="shared" si="35"/>
        <v>BNO</v>
      </c>
    </row>
    <row r="382" spans="1:9" s="146" customFormat="1" x14ac:dyDescent="0.25">
      <c r="A382" s="140">
        <f t="shared" si="31"/>
        <v>130</v>
      </c>
      <c r="B382" s="141" t="str">
        <f t="shared" si="32"/>
        <v>BNO Girls B</v>
      </c>
      <c r="C382" s="142" t="str">
        <f t="shared" si="33"/>
        <v>F</v>
      </c>
      <c r="D382" s="142" t="str">
        <f t="shared" si="34"/>
        <v>PLC</v>
      </c>
      <c r="E382" s="143" t="s">
        <v>78</v>
      </c>
      <c r="F382" s="143" t="s">
        <v>406</v>
      </c>
      <c r="G382" s="144"/>
      <c r="H382" s="145"/>
      <c r="I382" s="92" t="str">
        <f t="shared" si="35"/>
        <v>BNO</v>
      </c>
    </row>
    <row r="383" spans="1:9" s="146" customFormat="1" x14ac:dyDescent="0.25">
      <c r="A383" s="140">
        <f t="shared" ref="A383:A446" si="36">A382+1</f>
        <v>131</v>
      </c>
      <c r="B383" s="141" t="str">
        <f t="shared" ref="B383:B412" si="37">IF(OR(ISBLANK($E383),$E383="-"),"&lt;cat&gt;",IF(ISBLANK(H383),VLOOKUP($E383,$A$2:$E$248,2,FALSE),H383))</f>
        <v>BNO Girls B</v>
      </c>
      <c r="C383" s="142" t="str">
        <f t="shared" ref="C383:C412" si="38">IF(OR(ISBLANK($E383),$E383="-"),"&lt;&gt;",VLOOKUP($E383,$A$2:$E$248,3,FALSE))</f>
        <v>F</v>
      </c>
      <c r="D383" s="142" t="str">
        <f t="shared" ref="D383:D412" si="39">IF(OR(ISBLANK($E383),$E383="-"),"&lt;club&gt;",VLOOKUP($E383,$A$2:$E$248,4,FALSE))</f>
        <v>KHM</v>
      </c>
      <c r="E383" s="143" t="s">
        <v>346</v>
      </c>
      <c r="F383" s="143" t="s">
        <v>299</v>
      </c>
      <c r="G383" s="144"/>
      <c r="H383" s="145"/>
      <c r="I383" s="61" t="str">
        <f t="shared" ref="I383:I414" si="40">LEFT(B383,3)</f>
        <v>BNO</v>
      </c>
    </row>
    <row r="384" spans="1:9" s="146" customFormat="1" x14ac:dyDescent="0.25">
      <c r="A384" s="140">
        <f t="shared" si="36"/>
        <v>132</v>
      </c>
      <c r="B384" s="141" t="str">
        <f t="shared" si="37"/>
        <v>BNO Girls B</v>
      </c>
      <c r="C384" s="142" t="str">
        <f t="shared" si="38"/>
        <v>F</v>
      </c>
      <c r="D384" s="142" t="str">
        <f t="shared" si="39"/>
        <v>KHM</v>
      </c>
      <c r="E384" s="143" t="s">
        <v>142</v>
      </c>
      <c r="F384" s="143" t="s">
        <v>299</v>
      </c>
      <c r="G384" s="144"/>
      <c r="H384" s="145"/>
      <c r="I384" s="61" t="str">
        <f t="shared" si="40"/>
        <v>BNO</v>
      </c>
    </row>
    <row r="385" spans="1:9" s="146" customFormat="1" x14ac:dyDescent="0.25">
      <c r="A385" s="140">
        <f t="shared" si="36"/>
        <v>133</v>
      </c>
      <c r="B385" s="141" t="str">
        <f t="shared" si="37"/>
        <v>BNO Girls B</v>
      </c>
      <c r="C385" s="142" t="str">
        <f t="shared" si="38"/>
        <v>F</v>
      </c>
      <c r="D385" s="142" t="str">
        <f t="shared" si="39"/>
        <v>DSH</v>
      </c>
      <c r="E385" s="143" t="s">
        <v>147</v>
      </c>
      <c r="F385" s="143" t="s">
        <v>292</v>
      </c>
      <c r="G385" s="144"/>
      <c r="H385" s="145"/>
      <c r="I385" s="61" t="str">
        <f t="shared" si="40"/>
        <v>BNO</v>
      </c>
    </row>
    <row r="386" spans="1:9" s="146" customFormat="1" x14ac:dyDescent="0.25">
      <c r="A386" s="140">
        <f t="shared" si="36"/>
        <v>134</v>
      </c>
      <c r="B386" s="141" t="str">
        <f t="shared" si="37"/>
        <v>BNO Girls B</v>
      </c>
      <c r="C386" s="142" t="str">
        <f t="shared" si="38"/>
        <v>F</v>
      </c>
      <c r="D386" s="142" t="str">
        <f t="shared" si="39"/>
        <v>DSH</v>
      </c>
      <c r="E386" s="143" t="s">
        <v>360</v>
      </c>
      <c r="F386" s="143" t="s">
        <v>292</v>
      </c>
      <c r="G386" s="144"/>
      <c r="H386" s="145"/>
      <c r="I386" s="61" t="str">
        <f t="shared" si="40"/>
        <v>BNO</v>
      </c>
    </row>
    <row r="387" spans="1:9" s="146" customFormat="1" x14ac:dyDescent="0.25">
      <c r="A387" s="140">
        <f t="shared" si="36"/>
        <v>135</v>
      </c>
      <c r="B387" s="141" t="str">
        <f t="shared" si="37"/>
        <v>BNO Girls B</v>
      </c>
      <c r="C387" s="142" t="str">
        <f t="shared" si="38"/>
        <v>F</v>
      </c>
      <c r="D387" s="142" t="str">
        <f t="shared" si="39"/>
        <v>DSH</v>
      </c>
      <c r="E387" s="143" t="s">
        <v>344</v>
      </c>
      <c r="F387" s="143" t="s">
        <v>292</v>
      </c>
      <c r="G387" s="144"/>
      <c r="H387" s="145"/>
      <c r="I387" s="92" t="str">
        <f t="shared" si="40"/>
        <v>BNO</v>
      </c>
    </row>
    <row r="388" spans="1:9" s="146" customFormat="1" x14ac:dyDescent="0.25">
      <c r="A388" s="140">
        <f t="shared" si="36"/>
        <v>136</v>
      </c>
      <c r="B388" s="141" t="str">
        <f t="shared" si="37"/>
        <v>INO Boys A</v>
      </c>
      <c r="C388" s="142" t="str">
        <f t="shared" si="38"/>
        <v>M</v>
      </c>
      <c r="D388" s="142" t="str">
        <f t="shared" si="39"/>
        <v>NOT</v>
      </c>
      <c r="E388" s="143" t="s">
        <v>98</v>
      </c>
      <c r="F388" s="143" t="s">
        <v>373</v>
      </c>
      <c r="G388" s="144"/>
      <c r="H388" s="145"/>
      <c r="I388" s="147" t="str">
        <f t="shared" si="40"/>
        <v>INO</v>
      </c>
    </row>
    <row r="389" spans="1:9" s="146" customFormat="1" x14ac:dyDescent="0.25">
      <c r="A389" s="140">
        <f t="shared" si="36"/>
        <v>137</v>
      </c>
      <c r="B389" s="141" t="str">
        <f t="shared" si="37"/>
        <v>INO Girls A</v>
      </c>
      <c r="C389" s="142" t="str">
        <f t="shared" si="38"/>
        <v>F</v>
      </c>
      <c r="D389" s="142" t="str">
        <f t="shared" si="39"/>
        <v>ASW</v>
      </c>
      <c r="E389" s="143" t="s">
        <v>388</v>
      </c>
      <c r="F389" s="143" t="s">
        <v>233</v>
      </c>
      <c r="G389" s="144"/>
      <c r="H389" s="145"/>
      <c r="I389" s="92" t="str">
        <f t="shared" si="40"/>
        <v>INO</v>
      </c>
    </row>
    <row r="390" spans="1:9" s="146" customFormat="1" x14ac:dyDescent="0.25">
      <c r="A390" s="140">
        <f t="shared" si="36"/>
        <v>138</v>
      </c>
      <c r="B390" s="141" t="str">
        <f t="shared" si="37"/>
        <v>INO Girls A</v>
      </c>
      <c r="C390" s="142" t="str">
        <f t="shared" si="38"/>
        <v>F</v>
      </c>
      <c r="D390" s="142" t="str">
        <f t="shared" si="39"/>
        <v>ASW</v>
      </c>
      <c r="E390" s="143" t="s">
        <v>202</v>
      </c>
      <c r="F390" s="143" t="s">
        <v>233</v>
      </c>
      <c r="G390" s="144"/>
      <c r="H390" s="145"/>
      <c r="I390" s="92" t="str">
        <f t="shared" si="40"/>
        <v>INO</v>
      </c>
    </row>
    <row r="391" spans="1:9" s="146" customFormat="1" x14ac:dyDescent="0.25">
      <c r="A391" s="140">
        <f t="shared" si="36"/>
        <v>139</v>
      </c>
      <c r="B391" s="141" t="str">
        <f t="shared" si="37"/>
        <v>INO Girls A</v>
      </c>
      <c r="C391" s="142" t="str">
        <f t="shared" si="38"/>
        <v>F</v>
      </c>
      <c r="D391" s="142" t="str">
        <f t="shared" si="39"/>
        <v>ASW</v>
      </c>
      <c r="E391" s="143" t="s">
        <v>234</v>
      </c>
      <c r="F391" s="143" t="s">
        <v>233</v>
      </c>
      <c r="G391" s="144"/>
      <c r="H391" s="145"/>
      <c r="I391" s="92" t="str">
        <f t="shared" si="40"/>
        <v>INO</v>
      </c>
    </row>
    <row r="392" spans="1:9" s="146" customFormat="1" x14ac:dyDescent="0.25">
      <c r="A392" s="140">
        <f t="shared" si="36"/>
        <v>140</v>
      </c>
      <c r="B392" s="141" t="str">
        <f t="shared" si="37"/>
        <v>INO Girls A</v>
      </c>
      <c r="C392" s="142" t="str">
        <f t="shared" si="38"/>
        <v>F</v>
      </c>
      <c r="D392" s="142" t="str">
        <f t="shared" si="39"/>
        <v>PLC</v>
      </c>
      <c r="E392" s="143" t="s">
        <v>148</v>
      </c>
      <c r="F392" s="143" t="s">
        <v>406</v>
      </c>
      <c r="G392" s="144"/>
      <c r="H392" s="145"/>
      <c r="I392" s="92" t="str">
        <f t="shared" si="40"/>
        <v>INO</v>
      </c>
    </row>
    <row r="393" spans="1:9" s="146" customFormat="1" x14ac:dyDescent="0.25">
      <c r="A393" s="140">
        <f t="shared" si="36"/>
        <v>141</v>
      </c>
      <c r="B393" s="141" t="str">
        <f t="shared" si="37"/>
        <v>INO Girls A</v>
      </c>
      <c r="C393" s="142" t="str">
        <f t="shared" si="38"/>
        <v>F</v>
      </c>
      <c r="D393" s="142" t="str">
        <f t="shared" si="39"/>
        <v>CPLA</v>
      </c>
      <c r="E393" s="143" t="s">
        <v>76</v>
      </c>
      <c r="F393" s="143" t="s">
        <v>281</v>
      </c>
      <c r="G393" s="144"/>
      <c r="H393" s="145"/>
      <c r="I393" s="61" t="str">
        <f t="shared" si="40"/>
        <v>INO</v>
      </c>
    </row>
    <row r="394" spans="1:9" s="146" customFormat="1" x14ac:dyDescent="0.25">
      <c r="A394" s="140">
        <f t="shared" si="36"/>
        <v>142</v>
      </c>
      <c r="B394" s="141" t="str">
        <f t="shared" si="37"/>
        <v>INO Girls A</v>
      </c>
      <c r="C394" s="142" t="str">
        <f t="shared" si="38"/>
        <v>F</v>
      </c>
      <c r="D394" s="142" t="str">
        <f t="shared" si="39"/>
        <v>KHM</v>
      </c>
      <c r="E394" s="143" t="s">
        <v>408</v>
      </c>
      <c r="F394" s="143" t="s">
        <v>299</v>
      </c>
      <c r="G394" s="144"/>
      <c r="H394" s="145"/>
      <c r="I394" s="61" t="str">
        <f t="shared" si="40"/>
        <v>INO</v>
      </c>
    </row>
    <row r="395" spans="1:9" s="146" customFormat="1" x14ac:dyDescent="0.25">
      <c r="A395" s="140">
        <f t="shared" si="36"/>
        <v>143</v>
      </c>
      <c r="B395" s="141" t="str">
        <f t="shared" si="37"/>
        <v>INO Girls A</v>
      </c>
      <c r="C395" s="142" t="str">
        <f t="shared" si="38"/>
        <v>F</v>
      </c>
      <c r="D395" s="142" t="str">
        <f t="shared" si="39"/>
        <v>KHM</v>
      </c>
      <c r="E395" s="143" t="s">
        <v>140</v>
      </c>
      <c r="F395" s="143" t="s">
        <v>271</v>
      </c>
      <c r="G395" s="144"/>
      <c r="H395" s="145"/>
      <c r="I395" s="61" t="str">
        <f t="shared" si="40"/>
        <v>INO</v>
      </c>
    </row>
    <row r="396" spans="1:9" s="146" customFormat="1" x14ac:dyDescent="0.25">
      <c r="A396" s="140">
        <f t="shared" si="36"/>
        <v>144</v>
      </c>
      <c r="B396" s="141" t="str">
        <f t="shared" si="37"/>
        <v>INO Girls A</v>
      </c>
      <c r="C396" s="142" t="str">
        <f t="shared" si="38"/>
        <v>F</v>
      </c>
      <c r="D396" s="142" t="str">
        <f t="shared" si="39"/>
        <v>KHM</v>
      </c>
      <c r="E396" s="143" t="s">
        <v>212</v>
      </c>
      <c r="F396" s="143" t="s">
        <v>299</v>
      </c>
      <c r="G396" s="144"/>
      <c r="H396" s="145"/>
      <c r="I396" s="61" t="str">
        <f t="shared" si="40"/>
        <v>INO</v>
      </c>
    </row>
    <row r="397" spans="1:9" s="146" customFormat="1" x14ac:dyDescent="0.25">
      <c r="A397" s="140">
        <f t="shared" si="36"/>
        <v>145</v>
      </c>
      <c r="B397" s="141" t="str">
        <f t="shared" si="37"/>
        <v>INO Girls A</v>
      </c>
      <c r="C397" s="142" t="str">
        <f t="shared" si="38"/>
        <v>F</v>
      </c>
      <c r="D397" s="142" t="str">
        <f t="shared" si="39"/>
        <v>GSK</v>
      </c>
      <c r="E397" s="143" t="s">
        <v>117</v>
      </c>
      <c r="F397" s="143" t="s">
        <v>226</v>
      </c>
      <c r="G397" s="144"/>
      <c r="H397" s="145"/>
      <c r="I397" s="61" t="str">
        <f t="shared" si="40"/>
        <v>INO</v>
      </c>
    </row>
    <row r="398" spans="1:9" s="146" customFormat="1" x14ac:dyDescent="0.25">
      <c r="A398" s="140">
        <f t="shared" si="36"/>
        <v>146</v>
      </c>
      <c r="B398" s="141" t="str">
        <f t="shared" si="37"/>
        <v>INO Girls A</v>
      </c>
      <c r="C398" s="142" t="str">
        <f t="shared" si="38"/>
        <v>F</v>
      </c>
      <c r="D398" s="142" t="str">
        <f t="shared" si="39"/>
        <v>GSK</v>
      </c>
      <c r="E398" s="143" t="s">
        <v>181</v>
      </c>
      <c r="F398" s="143" t="s">
        <v>226</v>
      </c>
      <c r="G398" s="144"/>
      <c r="H398" s="145"/>
      <c r="I398" s="61" t="str">
        <f t="shared" si="40"/>
        <v>INO</v>
      </c>
    </row>
    <row r="399" spans="1:9" s="146" customFormat="1" x14ac:dyDescent="0.25">
      <c r="A399" s="140">
        <f t="shared" si="36"/>
        <v>147</v>
      </c>
      <c r="B399" s="141" t="str">
        <f t="shared" si="37"/>
        <v>INO Girls A</v>
      </c>
      <c r="C399" s="142" t="str">
        <f t="shared" si="38"/>
        <v>F</v>
      </c>
      <c r="D399" s="142" t="str">
        <f t="shared" si="39"/>
        <v>GSK</v>
      </c>
      <c r="E399" s="143" t="s">
        <v>183</v>
      </c>
      <c r="F399" s="143" t="s">
        <v>226</v>
      </c>
      <c r="G399" s="144"/>
      <c r="H399" s="145"/>
      <c r="I399" s="61" t="str">
        <f t="shared" si="40"/>
        <v>INO</v>
      </c>
    </row>
    <row r="400" spans="1:9" s="146" customFormat="1" x14ac:dyDescent="0.25">
      <c r="A400" s="140">
        <f t="shared" si="36"/>
        <v>148</v>
      </c>
      <c r="B400" s="141" t="str">
        <f t="shared" si="37"/>
        <v>INO Girls A</v>
      </c>
      <c r="C400" s="142" t="str">
        <f t="shared" si="38"/>
        <v>F</v>
      </c>
      <c r="D400" s="142" t="str">
        <f t="shared" si="39"/>
        <v>RBI</v>
      </c>
      <c r="E400" s="143" t="s">
        <v>130</v>
      </c>
      <c r="F400" s="143" t="s">
        <v>276</v>
      </c>
      <c r="G400" s="144"/>
      <c r="H400" s="145"/>
      <c r="I400" s="61" t="str">
        <f t="shared" si="40"/>
        <v>INO</v>
      </c>
    </row>
    <row r="401" spans="1:15" s="146" customFormat="1" x14ac:dyDescent="0.25">
      <c r="A401" s="140">
        <f t="shared" si="36"/>
        <v>149</v>
      </c>
      <c r="B401" s="141" t="str">
        <f t="shared" si="37"/>
        <v>INO Girls A</v>
      </c>
      <c r="C401" s="142" t="str">
        <f t="shared" si="38"/>
        <v>F</v>
      </c>
      <c r="D401" s="142" t="str">
        <f t="shared" si="39"/>
        <v>DSH</v>
      </c>
      <c r="E401" s="143" t="s">
        <v>94</v>
      </c>
      <c r="F401" s="143" t="s">
        <v>292</v>
      </c>
      <c r="G401" s="144"/>
      <c r="H401" s="145"/>
      <c r="I401" s="92" t="str">
        <f t="shared" si="40"/>
        <v>INO</v>
      </c>
    </row>
    <row r="402" spans="1:15" s="146" customFormat="1" x14ac:dyDescent="0.25">
      <c r="A402" s="140">
        <f t="shared" si="36"/>
        <v>150</v>
      </c>
      <c r="B402" s="141" t="str">
        <f t="shared" si="37"/>
        <v>INO Girls A</v>
      </c>
      <c r="C402" s="142" t="str">
        <f t="shared" si="38"/>
        <v>F</v>
      </c>
      <c r="D402" s="142" t="str">
        <f t="shared" si="39"/>
        <v>DSH</v>
      </c>
      <c r="E402" s="143" t="s">
        <v>190</v>
      </c>
      <c r="F402" s="143" t="s">
        <v>437</v>
      </c>
      <c r="G402" s="144"/>
      <c r="H402" s="145"/>
      <c r="I402" s="92" t="str">
        <f t="shared" si="40"/>
        <v>INO</v>
      </c>
    </row>
    <row r="403" spans="1:15" s="146" customFormat="1" x14ac:dyDescent="0.25">
      <c r="A403" s="140">
        <f t="shared" si="36"/>
        <v>151</v>
      </c>
      <c r="B403" s="141" t="str">
        <f t="shared" si="37"/>
        <v>INO Girls A</v>
      </c>
      <c r="C403" s="142" t="str">
        <f t="shared" si="38"/>
        <v>F</v>
      </c>
      <c r="D403" s="142" t="str">
        <f t="shared" si="39"/>
        <v>KHL</v>
      </c>
      <c r="E403" s="143" t="s">
        <v>196</v>
      </c>
      <c r="F403" s="143" t="s">
        <v>242</v>
      </c>
      <c r="G403" s="144"/>
      <c r="H403" s="145"/>
      <c r="I403" s="92" t="str">
        <f t="shared" si="40"/>
        <v>INO</v>
      </c>
    </row>
    <row r="404" spans="1:15" s="146" customFormat="1" x14ac:dyDescent="0.25">
      <c r="A404" s="140">
        <f t="shared" si="36"/>
        <v>152</v>
      </c>
      <c r="B404" s="141" t="str">
        <f t="shared" si="37"/>
        <v>INO Girls A</v>
      </c>
      <c r="C404" s="142" t="str">
        <f t="shared" si="38"/>
        <v>F</v>
      </c>
      <c r="D404" s="142" t="str">
        <f t="shared" si="39"/>
        <v>KHL</v>
      </c>
      <c r="E404" s="143" t="s">
        <v>146</v>
      </c>
      <c r="F404" s="143" t="s">
        <v>285</v>
      </c>
      <c r="G404" s="144"/>
      <c r="H404" s="145"/>
      <c r="I404" s="92" t="str">
        <f t="shared" si="40"/>
        <v>INO</v>
      </c>
    </row>
    <row r="405" spans="1:15" s="146" customFormat="1" x14ac:dyDescent="0.25">
      <c r="A405" s="140">
        <f t="shared" si="36"/>
        <v>153</v>
      </c>
      <c r="B405" s="141" t="str">
        <f t="shared" si="37"/>
        <v>INO Girls B</v>
      </c>
      <c r="C405" s="142" t="str">
        <f t="shared" si="38"/>
        <v>F</v>
      </c>
      <c r="D405" s="142" t="str">
        <f t="shared" si="39"/>
        <v>KHM</v>
      </c>
      <c r="E405" s="143" t="s">
        <v>119</v>
      </c>
      <c r="F405" s="143" t="s">
        <v>271</v>
      </c>
      <c r="G405" s="144"/>
      <c r="H405" s="145"/>
      <c r="I405" s="61" t="str">
        <f t="shared" si="40"/>
        <v>INO</v>
      </c>
    </row>
    <row r="406" spans="1:15" s="146" customFormat="1" x14ac:dyDescent="0.25">
      <c r="A406" s="140">
        <f t="shared" si="36"/>
        <v>154</v>
      </c>
      <c r="B406" s="141" t="str">
        <f t="shared" si="37"/>
        <v>INO Girls B</v>
      </c>
      <c r="C406" s="142" t="str">
        <f t="shared" si="38"/>
        <v>F</v>
      </c>
      <c r="D406" s="142" t="str">
        <f t="shared" si="39"/>
        <v>BKSC</v>
      </c>
      <c r="E406" s="143" t="s">
        <v>145</v>
      </c>
      <c r="F406" s="143" t="s">
        <v>285</v>
      </c>
      <c r="G406" s="144"/>
      <c r="H406" s="145"/>
      <c r="I406" s="61" t="str">
        <f t="shared" si="40"/>
        <v>INO</v>
      </c>
    </row>
    <row r="407" spans="1:15" s="146" customFormat="1" x14ac:dyDescent="0.25">
      <c r="A407" s="140">
        <f t="shared" si="36"/>
        <v>155</v>
      </c>
      <c r="B407" s="141" t="str">
        <f t="shared" si="37"/>
        <v>ANO Girls B</v>
      </c>
      <c r="C407" s="142" t="str">
        <f t="shared" si="38"/>
        <v>F</v>
      </c>
      <c r="D407" s="142" t="str">
        <f t="shared" si="39"/>
        <v>CPLA</v>
      </c>
      <c r="E407" s="143" t="s">
        <v>214</v>
      </c>
      <c r="F407" s="143" t="s">
        <v>243</v>
      </c>
      <c r="G407" s="144"/>
      <c r="H407" s="145"/>
      <c r="I407" s="61" t="str">
        <f t="shared" si="40"/>
        <v>ANO</v>
      </c>
    </row>
    <row r="408" spans="1:15" s="146" customFormat="1" x14ac:dyDescent="0.25">
      <c r="A408" s="140">
        <f t="shared" si="36"/>
        <v>156</v>
      </c>
      <c r="B408" s="141" t="str">
        <f t="shared" si="37"/>
        <v>ANO Girls B</v>
      </c>
      <c r="C408" s="142" t="str">
        <f t="shared" si="38"/>
        <v>F</v>
      </c>
      <c r="D408" s="142" t="str">
        <f t="shared" si="39"/>
        <v>DSH</v>
      </c>
      <c r="E408" s="143" t="s">
        <v>129</v>
      </c>
      <c r="F408" s="143" t="s">
        <v>276</v>
      </c>
      <c r="G408" s="144"/>
      <c r="H408" s="145"/>
      <c r="I408" s="92" t="str">
        <f t="shared" si="40"/>
        <v>ANO</v>
      </c>
    </row>
    <row r="409" spans="1:15" s="146" customFormat="1" x14ac:dyDescent="0.25">
      <c r="A409" s="140">
        <f t="shared" si="36"/>
        <v>157</v>
      </c>
      <c r="B409" s="141" t="str">
        <f t="shared" si="37"/>
        <v>JUN Men B</v>
      </c>
      <c r="C409" s="142" t="str">
        <f t="shared" si="38"/>
        <v>M</v>
      </c>
      <c r="D409" s="142" t="str">
        <f t="shared" si="39"/>
        <v>PLC</v>
      </c>
      <c r="E409" s="143" t="s">
        <v>149</v>
      </c>
      <c r="F409" s="143" t="s">
        <v>406</v>
      </c>
      <c r="G409" s="144"/>
      <c r="H409" s="145"/>
      <c r="I409" s="92" t="str">
        <f t="shared" si="40"/>
        <v>JUN</v>
      </c>
    </row>
    <row r="410" spans="1:15" s="146" customFormat="1" x14ac:dyDescent="0.25">
      <c r="A410" s="140">
        <f t="shared" si="36"/>
        <v>158</v>
      </c>
      <c r="B410" s="141" t="str">
        <f t="shared" si="37"/>
        <v>JUN Men B</v>
      </c>
      <c r="C410" s="142" t="str">
        <f t="shared" si="38"/>
        <v>M</v>
      </c>
      <c r="D410" s="142" t="str">
        <f t="shared" si="39"/>
        <v>DSH</v>
      </c>
      <c r="E410" s="143" t="s">
        <v>188</v>
      </c>
      <c r="F410" s="143" t="s">
        <v>277</v>
      </c>
      <c r="G410" s="144"/>
      <c r="H410" s="145"/>
      <c r="I410" s="92" t="str">
        <f t="shared" si="40"/>
        <v>JUN</v>
      </c>
    </row>
    <row r="411" spans="1:15" s="146" customFormat="1" x14ac:dyDescent="0.25">
      <c r="A411" s="140">
        <f t="shared" si="36"/>
        <v>159</v>
      </c>
      <c r="B411" s="141" t="str">
        <f t="shared" si="37"/>
        <v>JUN Ladies B</v>
      </c>
      <c r="C411" s="142" t="str">
        <f t="shared" si="38"/>
        <v>F</v>
      </c>
      <c r="D411" s="142" t="str">
        <f t="shared" si="39"/>
        <v>DSH</v>
      </c>
      <c r="E411" s="143" t="s">
        <v>125</v>
      </c>
      <c r="F411" s="143" t="s">
        <v>292</v>
      </c>
      <c r="G411" s="144"/>
      <c r="H411" s="145"/>
      <c r="I411" s="61" t="str">
        <f t="shared" si="40"/>
        <v>JUN</v>
      </c>
    </row>
    <row r="412" spans="1:15" s="146" customFormat="1" x14ac:dyDescent="0.25">
      <c r="A412" s="140">
        <f t="shared" si="36"/>
        <v>160</v>
      </c>
      <c r="B412" s="141" t="str">
        <f t="shared" si="37"/>
        <v>JUN Ladies B</v>
      </c>
      <c r="C412" s="142" t="str">
        <f t="shared" si="38"/>
        <v>F</v>
      </c>
      <c r="D412" s="142" t="str">
        <f t="shared" si="39"/>
        <v>DSH</v>
      </c>
      <c r="E412" s="143" t="s">
        <v>211</v>
      </c>
      <c r="F412" s="143" t="s">
        <v>292</v>
      </c>
      <c r="G412" s="144"/>
      <c r="H412" s="145"/>
      <c r="I412" s="92" t="str">
        <f t="shared" si="40"/>
        <v>JUN</v>
      </c>
    </row>
    <row r="413" spans="1:15" s="53" customFormat="1" ht="24.95" customHeight="1" x14ac:dyDescent="0.25">
      <c r="A413" s="121">
        <f t="shared" si="36"/>
        <v>161</v>
      </c>
      <c r="B413" s="122" t="s">
        <v>316</v>
      </c>
      <c r="C413" s="123" t="s">
        <v>251</v>
      </c>
      <c r="D413" s="123" t="s">
        <v>523</v>
      </c>
      <c r="E413" s="124" t="s">
        <v>517</v>
      </c>
      <c r="F413" s="124" t="s">
        <v>524</v>
      </c>
      <c r="G413" s="125"/>
      <c r="H413" s="91"/>
      <c r="I413" s="92" t="str">
        <f t="shared" si="40"/>
        <v>BNO</v>
      </c>
      <c r="K413" s="53" t="s">
        <v>490</v>
      </c>
      <c r="L413" s="53" t="s">
        <v>498</v>
      </c>
      <c r="M413" s="53" t="str">
        <f t="shared" ref="M413:M426" si="41">CONCATENATE(UPPER(K413)," ",L413)</f>
        <v>DIMANCHE Tara</v>
      </c>
      <c r="O413" s="53" t="s">
        <v>529</v>
      </c>
    </row>
    <row r="414" spans="1:15" s="53" customFormat="1" x14ac:dyDescent="0.25">
      <c r="A414" s="121">
        <f t="shared" si="36"/>
        <v>162</v>
      </c>
      <c r="B414" s="122" t="s">
        <v>316</v>
      </c>
      <c r="C414" s="123" t="s">
        <v>251</v>
      </c>
      <c r="D414" s="123" t="s">
        <v>523</v>
      </c>
      <c r="E414" s="124" t="s">
        <v>518</v>
      </c>
      <c r="F414" s="124" t="s">
        <v>524</v>
      </c>
      <c r="G414" s="125"/>
      <c r="H414" s="91"/>
      <c r="I414" s="92" t="str">
        <f t="shared" si="40"/>
        <v>BNO</v>
      </c>
      <c r="K414" s="53" t="s">
        <v>499</v>
      </c>
      <c r="L414" s="53" t="s">
        <v>500</v>
      </c>
      <c r="M414" s="53" t="str">
        <f t="shared" si="41"/>
        <v>KIEFER Kayleigh</v>
      </c>
      <c r="O414" s="53" t="s">
        <v>529</v>
      </c>
    </row>
    <row r="415" spans="1:15" s="53" customFormat="1" x14ac:dyDescent="0.25">
      <c r="A415" s="121">
        <f t="shared" si="36"/>
        <v>163</v>
      </c>
      <c r="B415" s="122" t="s">
        <v>316</v>
      </c>
      <c r="C415" s="123" t="s">
        <v>251</v>
      </c>
      <c r="D415" s="123" t="s">
        <v>523</v>
      </c>
      <c r="E415" s="124" t="s">
        <v>519</v>
      </c>
      <c r="F415" s="124" t="s">
        <v>524</v>
      </c>
      <c r="G415" s="125"/>
      <c r="H415" s="91"/>
      <c r="I415" s="92" t="str">
        <f t="shared" ref="I415:I426" si="42">LEFT(B415,3)</f>
        <v>BNO</v>
      </c>
      <c r="K415" s="53" t="s">
        <v>501</v>
      </c>
      <c r="L415" s="53" t="s">
        <v>502</v>
      </c>
      <c r="M415" s="53" t="str">
        <f t="shared" si="41"/>
        <v>STEELE Sofia</v>
      </c>
      <c r="O415" s="53" t="s">
        <v>529</v>
      </c>
    </row>
    <row r="416" spans="1:15" s="53" customFormat="1" x14ac:dyDescent="0.25">
      <c r="A416" s="121">
        <f t="shared" si="36"/>
        <v>164</v>
      </c>
      <c r="B416" s="122" t="s">
        <v>316</v>
      </c>
      <c r="C416" s="123" t="s">
        <v>251</v>
      </c>
      <c r="D416" s="123" t="s">
        <v>523</v>
      </c>
      <c r="E416" s="124" t="s">
        <v>520</v>
      </c>
      <c r="F416" s="124" t="s">
        <v>524</v>
      </c>
      <c r="G416" s="125"/>
      <c r="H416" s="91"/>
      <c r="I416" s="92" t="str">
        <f t="shared" si="42"/>
        <v>BNO</v>
      </c>
      <c r="K416" s="53" t="s">
        <v>503</v>
      </c>
      <c r="L416" s="53" t="s">
        <v>504</v>
      </c>
      <c r="M416" s="53" t="str">
        <f t="shared" si="41"/>
        <v>PHILIPPE Eliska</v>
      </c>
      <c r="O416" s="53" t="s">
        <v>529</v>
      </c>
    </row>
    <row r="417" spans="1:15" s="53" customFormat="1" x14ac:dyDescent="0.25">
      <c r="A417" s="121">
        <f t="shared" si="36"/>
        <v>165</v>
      </c>
      <c r="B417" s="122" t="s">
        <v>316</v>
      </c>
      <c r="C417" s="123" t="s">
        <v>251</v>
      </c>
      <c r="D417" s="123" t="s">
        <v>523</v>
      </c>
      <c r="E417" s="124" t="s">
        <v>521</v>
      </c>
      <c r="F417" s="124" t="s">
        <v>524</v>
      </c>
      <c r="G417" s="125"/>
      <c r="H417" s="91"/>
      <c r="I417" s="92" t="str">
        <f t="shared" si="42"/>
        <v>BNO</v>
      </c>
      <c r="K417" s="53" t="s">
        <v>496</v>
      </c>
      <c r="L417" s="53" t="s">
        <v>505</v>
      </c>
      <c r="M417" s="53" t="str">
        <f t="shared" si="41"/>
        <v>TOFT Caroline</v>
      </c>
      <c r="O417" s="53" t="s">
        <v>529</v>
      </c>
    </row>
    <row r="418" spans="1:15" s="53" customFormat="1" x14ac:dyDescent="0.25">
      <c r="A418" s="121">
        <f t="shared" si="36"/>
        <v>166</v>
      </c>
      <c r="B418" s="122" t="s">
        <v>316</v>
      </c>
      <c r="C418" s="123" t="s">
        <v>251</v>
      </c>
      <c r="D418" s="123" t="s">
        <v>523</v>
      </c>
      <c r="E418" s="124" t="s">
        <v>522</v>
      </c>
      <c r="F418" s="124" t="s">
        <v>524</v>
      </c>
      <c r="G418" s="125"/>
      <c r="H418" s="91"/>
      <c r="I418" s="92" t="str">
        <f t="shared" si="42"/>
        <v>BNO</v>
      </c>
      <c r="K418" s="53" t="s">
        <v>506</v>
      </c>
      <c r="L418" s="53" t="s">
        <v>507</v>
      </c>
      <c r="M418" s="53" t="str">
        <f t="shared" si="41"/>
        <v>STRAUS Julie</v>
      </c>
      <c r="O418" s="53" t="s">
        <v>529</v>
      </c>
    </row>
    <row r="419" spans="1:15" s="53" customFormat="1" x14ac:dyDescent="0.25">
      <c r="A419" s="121">
        <f t="shared" si="36"/>
        <v>167</v>
      </c>
      <c r="B419" s="122" t="s">
        <v>310</v>
      </c>
      <c r="C419" s="123" t="s">
        <v>251</v>
      </c>
      <c r="D419" s="123" t="s">
        <v>523</v>
      </c>
      <c r="E419" s="124" t="s">
        <v>512</v>
      </c>
      <c r="F419" s="124" t="s">
        <v>524</v>
      </c>
      <c r="G419" s="125"/>
      <c r="H419" s="91"/>
      <c r="I419" s="92" t="str">
        <f t="shared" si="42"/>
        <v>INO</v>
      </c>
      <c r="K419" s="53" t="s">
        <v>488</v>
      </c>
      <c r="L419" s="53" t="s">
        <v>489</v>
      </c>
      <c r="M419" s="53" t="str">
        <f t="shared" si="41"/>
        <v>DA SILVA Noémie</v>
      </c>
      <c r="O419" s="53" t="s">
        <v>528</v>
      </c>
    </row>
    <row r="420" spans="1:15" s="53" customFormat="1" x14ac:dyDescent="0.25">
      <c r="A420" s="121">
        <f t="shared" si="36"/>
        <v>168</v>
      </c>
      <c r="B420" s="122" t="s">
        <v>310</v>
      </c>
      <c r="C420" s="123" t="s">
        <v>251</v>
      </c>
      <c r="D420" s="123" t="s">
        <v>523</v>
      </c>
      <c r="E420" s="124" t="s">
        <v>513</v>
      </c>
      <c r="F420" s="124" t="s">
        <v>524</v>
      </c>
      <c r="G420" s="125"/>
      <c r="H420" s="91"/>
      <c r="I420" s="92" t="str">
        <f t="shared" si="42"/>
        <v>INO</v>
      </c>
      <c r="K420" s="53" t="s">
        <v>490</v>
      </c>
      <c r="L420" s="53" t="s">
        <v>491</v>
      </c>
      <c r="M420" s="53" t="str">
        <f t="shared" si="41"/>
        <v>DIMANCHE Indira</v>
      </c>
      <c r="O420" s="53" t="s">
        <v>528</v>
      </c>
    </row>
    <row r="421" spans="1:15" s="53" customFormat="1" x14ac:dyDescent="0.25">
      <c r="A421" s="121">
        <f t="shared" si="36"/>
        <v>169</v>
      </c>
      <c r="B421" s="122" t="s">
        <v>310</v>
      </c>
      <c r="C421" s="123" t="s">
        <v>251</v>
      </c>
      <c r="D421" s="123" t="s">
        <v>523</v>
      </c>
      <c r="E421" s="124" t="s">
        <v>514</v>
      </c>
      <c r="F421" s="124" t="s">
        <v>524</v>
      </c>
      <c r="G421" s="125"/>
      <c r="H421" s="91"/>
      <c r="I421" s="92" t="str">
        <f t="shared" si="42"/>
        <v>INO</v>
      </c>
      <c r="K421" s="53" t="s">
        <v>492</v>
      </c>
      <c r="L421" s="53" t="s">
        <v>493</v>
      </c>
      <c r="M421" s="53" t="str">
        <f t="shared" si="41"/>
        <v>ZENNER Lillian</v>
      </c>
      <c r="O421" s="53" t="s">
        <v>528</v>
      </c>
    </row>
    <row r="422" spans="1:15" s="53" customFormat="1" x14ac:dyDescent="0.25">
      <c r="A422" s="121">
        <f t="shared" si="36"/>
        <v>170</v>
      </c>
      <c r="B422" s="122" t="s">
        <v>310</v>
      </c>
      <c r="C422" s="123" t="s">
        <v>251</v>
      </c>
      <c r="D422" s="123" t="s">
        <v>523</v>
      </c>
      <c r="E422" s="124" t="s">
        <v>515</v>
      </c>
      <c r="F422" s="124" t="s">
        <v>524</v>
      </c>
      <c r="G422" s="125"/>
      <c r="H422" s="91"/>
      <c r="I422" s="92" t="str">
        <f t="shared" si="42"/>
        <v>INO</v>
      </c>
      <c r="K422" s="53" t="s">
        <v>494</v>
      </c>
      <c r="L422" s="53" t="s">
        <v>495</v>
      </c>
      <c r="M422" s="53" t="str">
        <f t="shared" si="41"/>
        <v>AIKALA Ella</v>
      </c>
      <c r="O422" s="53" t="s">
        <v>528</v>
      </c>
    </row>
    <row r="423" spans="1:15" s="53" customFormat="1" x14ac:dyDescent="0.25">
      <c r="A423" s="121">
        <f t="shared" si="36"/>
        <v>171</v>
      </c>
      <c r="B423" s="122" t="s">
        <v>310</v>
      </c>
      <c r="C423" s="123" t="s">
        <v>251</v>
      </c>
      <c r="D423" s="123" t="s">
        <v>523</v>
      </c>
      <c r="E423" s="124" t="s">
        <v>516</v>
      </c>
      <c r="F423" s="124" t="s">
        <v>524</v>
      </c>
      <c r="G423" s="125"/>
      <c r="H423" s="91"/>
      <c r="I423" s="92" t="str">
        <f t="shared" si="42"/>
        <v>INO</v>
      </c>
      <c r="K423" s="53" t="s">
        <v>496</v>
      </c>
      <c r="L423" s="53" t="s">
        <v>497</v>
      </c>
      <c r="M423" s="53" t="str">
        <f t="shared" si="41"/>
        <v>TOFT Rebecca</v>
      </c>
      <c r="O423" s="53" t="s">
        <v>528</v>
      </c>
    </row>
    <row r="424" spans="1:15" s="53" customFormat="1" x14ac:dyDescent="0.25">
      <c r="A424" s="121">
        <f t="shared" si="36"/>
        <v>172</v>
      </c>
      <c r="B424" s="122" t="s">
        <v>314</v>
      </c>
      <c r="C424" s="123" t="s">
        <v>251</v>
      </c>
      <c r="D424" s="123" t="s">
        <v>523</v>
      </c>
      <c r="E424" s="124" t="s">
        <v>510</v>
      </c>
      <c r="F424" s="124" t="s">
        <v>524</v>
      </c>
      <c r="G424" s="125"/>
      <c r="H424" s="91"/>
      <c r="I424" s="92" t="str">
        <f t="shared" si="42"/>
        <v>ANO</v>
      </c>
      <c r="K424" s="53" t="s">
        <v>484</v>
      </c>
      <c r="L424" s="53" t="s">
        <v>485</v>
      </c>
      <c r="M424" s="53" t="str">
        <f t="shared" si="41"/>
        <v>HIBON Ysaline</v>
      </c>
      <c r="O424" s="53" t="s">
        <v>527</v>
      </c>
    </row>
    <row r="425" spans="1:15" s="53" customFormat="1" x14ac:dyDescent="0.25">
      <c r="A425" s="121">
        <f t="shared" si="36"/>
        <v>173</v>
      </c>
      <c r="B425" s="122" t="s">
        <v>314</v>
      </c>
      <c r="C425" s="123" t="s">
        <v>251</v>
      </c>
      <c r="D425" s="123" t="s">
        <v>523</v>
      </c>
      <c r="E425" s="124" t="s">
        <v>511</v>
      </c>
      <c r="F425" s="124" t="s">
        <v>524</v>
      </c>
      <c r="G425" s="125"/>
      <c r="H425" s="91"/>
      <c r="I425" s="92" t="str">
        <f t="shared" si="42"/>
        <v>ANO</v>
      </c>
      <c r="K425" s="53" t="s">
        <v>486</v>
      </c>
      <c r="L425" s="53" t="s">
        <v>487</v>
      </c>
      <c r="M425" s="53" t="str">
        <f t="shared" si="41"/>
        <v>KANKARE Elli</v>
      </c>
      <c r="O425" s="53" t="s">
        <v>527</v>
      </c>
    </row>
    <row r="426" spans="1:15" s="53" customFormat="1" x14ac:dyDescent="0.25">
      <c r="A426" s="121">
        <f t="shared" si="36"/>
        <v>174</v>
      </c>
      <c r="B426" s="122" t="s">
        <v>312</v>
      </c>
      <c r="C426" s="123" t="s">
        <v>251</v>
      </c>
      <c r="D426" s="123" t="s">
        <v>523</v>
      </c>
      <c r="E426" s="124" t="s">
        <v>509</v>
      </c>
      <c r="F426" s="124" t="s">
        <v>524</v>
      </c>
      <c r="G426" s="125"/>
      <c r="H426" s="91"/>
      <c r="I426" s="92" t="str">
        <f t="shared" si="42"/>
        <v>JUN</v>
      </c>
      <c r="K426" s="53" t="s">
        <v>482</v>
      </c>
      <c r="L426" s="53" t="s">
        <v>483</v>
      </c>
      <c r="M426" s="53" t="str">
        <f t="shared" si="41"/>
        <v>THIEX Sarina</v>
      </c>
      <c r="O426" s="53" t="s">
        <v>526</v>
      </c>
    </row>
    <row r="427" spans="1:15" s="53" customFormat="1" x14ac:dyDescent="0.25">
      <c r="A427" s="121">
        <f t="shared" si="36"/>
        <v>175</v>
      </c>
      <c r="B427" s="122" t="s">
        <v>325</v>
      </c>
      <c r="C427" s="123" t="s">
        <v>251</v>
      </c>
      <c r="D427" s="123" t="s">
        <v>523</v>
      </c>
      <c r="E427" s="124" t="s">
        <v>508</v>
      </c>
      <c r="F427" s="124" t="s">
        <v>524</v>
      </c>
      <c r="G427" s="125"/>
      <c r="H427" s="91"/>
      <c r="I427" s="92" t="str">
        <f t="shared" ref="I427" si="43">LEFT(B427,3)</f>
        <v>SEN</v>
      </c>
      <c r="K427" s="53" t="s">
        <v>480</v>
      </c>
      <c r="L427" s="53" t="s">
        <v>481</v>
      </c>
      <c r="M427" s="53" t="str">
        <f t="shared" ref="M427" si="44">CONCATENATE(UPPER(K427)," ",L427)</f>
        <v>WAGNER Mara</v>
      </c>
      <c r="O427" s="53" t="s">
        <v>525</v>
      </c>
    </row>
    <row r="428" spans="1:15" s="53" customFormat="1" ht="24.95" customHeight="1" x14ac:dyDescent="0.25">
      <c r="A428" s="121">
        <f t="shared" si="36"/>
        <v>176</v>
      </c>
      <c r="B428" s="122" t="s">
        <v>316</v>
      </c>
      <c r="C428" s="123" t="s">
        <v>251</v>
      </c>
      <c r="D428" s="123" t="s">
        <v>445</v>
      </c>
      <c r="E428" s="124" t="s">
        <v>479</v>
      </c>
      <c r="F428" s="124" t="s">
        <v>373</v>
      </c>
      <c r="G428" s="125"/>
      <c r="H428" s="91"/>
      <c r="I428" s="92" t="str">
        <f>LEFT(B428,3)</f>
        <v>BNO</v>
      </c>
      <c r="K428" s="53" t="s">
        <v>475</v>
      </c>
      <c r="L428" s="53" t="s">
        <v>476</v>
      </c>
      <c r="M428" s="53" t="str">
        <f>CONCATENATE(UPPER(K428)," ",L428)</f>
        <v>DELÉVAQUE Angel</v>
      </c>
    </row>
    <row r="429" spans="1:15" s="128" customFormat="1" x14ac:dyDescent="0.25">
      <c r="A429" s="121">
        <f t="shared" si="36"/>
        <v>177</v>
      </c>
      <c r="B429" s="122" t="s">
        <v>314</v>
      </c>
      <c r="C429" s="123" t="s">
        <v>251</v>
      </c>
      <c r="D429" s="123" t="s">
        <v>445</v>
      </c>
      <c r="E429" s="124" t="s">
        <v>444</v>
      </c>
      <c r="F429" s="124" t="s">
        <v>233</v>
      </c>
      <c r="G429" s="125"/>
      <c r="H429" s="126"/>
      <c r="I429" s="127" t="str">
        <f>LEFT(B429,3)</f>
        <v>ANO</v>
      </c>
    </row>
    <row r="430" spans="1:15" s="53" customFormat="1" x14ac:dyDescent="0.25">
      <c r="A430" s="121">
        <f t="shared" si="36"/>
        <v>178</v>
      </c>
      <c r="B430" s="122" t="s">
        <v>314</v>
      </c>
      <c r="C430" s="123" t="s">
        <v>251</v>
      </c>
      <c r="D430" s="123" t="s">
        <v>445</v>
      </c>
      <c r="E430" s="124" t="s">
        <v>477</v>
      </c>
      <c r="F430" s="124" t="s">
        <v>373</v>
      </c>
      <c r="G430" s="125"/>
      <c r="H430" s="91"/>
      <c r="I430" s="92" t="str">
        <f>LEFT(B430,3)</f>
        <v>ANO</v>
      </c>
      <c r="K430" s="53" t="s">
        <v>471</v>
      </c>
      <c r="L430" s="53" t="s">
        <v>472</v>
      </c>
      <c r="M430" s="53" t="str">
        <f>CONCATENATE(UPPER(K430)," ",L430)</f>
        <v>VOS Jolanda</v>
      </c>
    </row>
    <row r="431" spans="1:15" s="53" customFormat="1" x14ac:dyDescent="0.25">
      <c r="A431" s="121">
        <f t="shared" si="36"/>
        <v>179</v>
      </c>
      <c r="B431" s="122" t="s">
        <v>314</v>
      </c>
      <c r="C431" s="123" t="s">
        <v>251</v>
      </c>
      <c r="D431" s="123" t="s">
        <v>445</v>
      </c>
      <c r="E431" s="124" t="s">
        <v>478</v>
      </c>
      <c r="F431" s="124" t="s">
        <v>373</v>
      </c>
      <c r="G431" s="125"/>
      <c r="H431" s="91"/>
      <c r="I431" s="92" t="str">
        <f>LEFT(B431,3)</f>
        <v>ANO</v>
      </c>
      <c r="K431" s="53" t="s">
        <v>473</v>
      </c>
      <c r="L431" s="53" t="s">
        <v>474</v>
      </c>
      <c r="M431" s="53" t="str">
        <f>CONCATENATE(UPPER(K431)," ",L431)</f>
        <v>KELDERS Meagan</v>
      </c>
    </row>
    <row r="432" spans="1:15" s="128" customFormat="1" x14ac:dyDescent="0.25">
      <c r="A432" s="121">
        <f t="shared" si="36"/>
        <v>180</v>
      </c>
      <c r="B432" s="122" t="s">
        <v>320</v>
      </c>
      <c r="C432" s="123" t="s">
        <v>1</v>
      </c>
      <c r="D432" s="123" t="s">
        <v>469</v>
      </c>
      <c r="E432" s="124" t="s">
        <v>456</v>
      </c>
      <c r="F432" s="124" t="s">
        <v>457</v>
      </c>
      <c r="G432" s="125"/>
      <c r="H432" s="126"/>
      <c r="I432" s="127" t="str">
        <f t="shared" ref="I432:I443" si="45">LEFT(B432,3)</f>
        <v>BNO</v>
      </c>
    </row>
    <row r="433" spans="1:9" s="128" customFormat="1" x14ac:dyDescent="0.25">
      <c r="A433" s="121">
        <f t="shared" si="36"/>
        <v>181</v>
      </c>
      <c r="B433" s="122" t="s">
        <v>316</v>
      </c>
      <c r="C433" s="123" t="s">
        <v>251</v>
      </c>
      <c r="D433" s="123" t="s">
        <v>469</v>
      </c>
      <c r="E433" s="124" t="s">
        <v>458</v>
      </c>
      <c r="F433" s="124" t="s">
        <v>457</v>
      </c>
      <c r="G433" s="125"/>
      <c r="H433" s="126"/>
      <c r="I433" s="127" t="str">
        <f t="shared" si="45"/>
        <v>BNO</v>
      </c>
    </row>
    <row r="434" spans="1:9" s="128" customFormat="1" x14ac:dyDescent="0.25">
      <c r="A434" s="121">
        <f t="shared" si="36"/>
        <v>182</v>
      </c>
      <c r="B434" s="122" t="s">
        <v>316</v>
      </c>
      <c r="C434" s="123" t="s">
        <v>251</v>
      </c>
      <c r="D434" s="123" t="s">
        <v>469</v>
      </c>
      <c r="E434" s="124" t="s">
        <v>459</v>
      </c>
      <c r="F434" s="124" t="s">
        <v>457</v>
      </c>
      <c r="G434" s="125"/>
      <c r="H434" s="126"/>
      <c r="I434" s="127" t="str">
        <f t="shared" si="45"/>
        <v>BNO</v>
      </c>
    </row>
    <row r="435" spans="1:9" s="128" customFormat="1" x14ac:dyDescent="0.25">
      <c r="A435" s="121">
        <f t="shared" si="36"/>
        <v>183</v>
      </c>
      <c r="B435" s="122" t="s">
        <v>314</v>
      </c>
      <c r="C435" s="123" t="s">
        <v>251</v>
      </c>
      <c r="D435" s="123" t="s">
        <v>469</v>
      </c>
      <c r="E435" s="124" t="s">
        <v>460</v>
      </c>
      <c r="F435" s="124" t="s">
        <v>457</v>
      </c>
      <c r="G435" s="125"/>
      <c r="H435" s="126"/>
      <c r="I435" s="127" t="str">
        <f t="shared" si="45"/>
        <v>ANO</v>
      </c>
    </row>
    <row r="436" spans="1:9" s="128" customFormat="1" x14ac:dyDescent="0.25">
      <c r="A436" s="121">
        <f t="shared" si="36"/>
        <v>184</v>
      </c>
      <c r="B436" s="122" t="s">
        <v>314</v>
      </c>
      <c r="C436" s="123" t="s">
        <v>251</v>
      </c>
      <c r="D436" s="123" t="s">
        <v>469</v>
      </c>
      <c r="E436" s="124" t="s">
        <v>461</v>
      </c>
      <c r="F436" s="124" t="s">
        <v>457</v>
      </c>
      <c r="G436" s="125"/>
      <c r="H436" s="126"/>
      <c r="I436" s="127" t="str">
        <f t="shared" si="45"/>
        <v>ANO</v>
      </c>
    </row>
    <row r="437" spans="1:9" s="128" customFormat="1" x14ac:dyDescent="0.25">
      <c r="A437" s="121">
        <f t="shared" si="36"/>
        <v>185</v>
      </c>
      <c r="B437" s="122" t="s">
        <v>314</v>
      </c>
      <c r="C437" s="123" t="s">
        <v>251</v>
      </c>
      <c r="D437" s="123" t="s">
        <v>469</v>
      </c>
      <c r="E437" s="124" t="s">
        <v>468</v>
      </c>
      <c r="F437" s="124" t="s">
        <v>457</v>
      </c>
      <c r="G437" s="125"/>
      <c r="H437" s="126"/>
      <c r="I437" s="127" t="str">
        <f>LEFT(B437,3)</f>
        <v>ANO</v>
      </c>
    </row>
    <row r="438" spans="1:9" s="128" customFormat="1" x14ac:dyDescent="0.25">
      <c r="A438" s="121">
        <f t="shared" si="36"/>
        <v>186</v>
      </c>
      <c r="B438" s="122" t="s">
        <v>322</v>
      </c>
      <c r="C438" s="123" t="s">
        <v>1</v>
      </c>
      <c r="D438" s="123" t="s">
        <v>469</v>
      </c>
      <c r="E438" s="124" t="s">
        <v>466</v>
      </c>
      <c r="F438" s="124" t="s">
        <v>457</v>
      </c>
      <c r="G438" s="125"/>
      <c r="H438" s="126"/>
      <c r="I438" s="127" t="str">
        <f>LEFT(B438,3)</f>
        <v>JUN</v>
      </c>
    </row>
    <row r="439" spans="1:9" s="128" customFormat="1" x14ac:dyDescent="0.25">
      <c r="A439" s="121">
        <f t="shared" si="36"/>
        <v>187</v>
      </c>
      <c r="B439" s="122" t="s">
        <v>312</v>
      </c>
      <c r="C439" s="123" t="s">
        <v>251</v>
      </c>
      <c r="D439" s="123" t="s">
        <v>469</v>
      </c>
      <c r="E439" s="124" t="s">
        <v>462</v>
      </c>
      <c r="F439" s="124" t="s">
        <v>457</v>
      </c>
      <c r="G439" s="125"/>
      <c r="H439" s="126"/>
      <c r="I439" s="127" t="str">
        <f t="shared" si="45"/>
        <v>JUN</v>
      </c>
    </row>
    <row r="440" spans="1:9" s="128" customFormat="1" x14ac:dyDescent="0.25">
      <c r="A440" s="121">
        <f t="shared" si="36"/>
        <v>188</v>
      </c>
      <c r="B440" s="122" t="s">
        <v>312</v>
      </c>
      <c r="C440" s="123" t="s">
        <v>251</v>
      </c>
      <c r="D440" s="123" t="s">
        <v>469</v>
      </c>
      <c r="E440" s="124" t="s">
        <v>463</v>
      </c>
      <c r="F440" s="124" t="s">
        <v>457</v>
      </c>
      <c r="G440" s="125"/>
      <c r="H440" s="126"/>
      <c r="I440" s="127" t="str">
        <f t="shared" si="45"/>
        <v>JUN</v>
      </c>
    </row>
    <row r="441" spans="1:9" s="128" customFormat="1" x14ac:dyDescent="0.25">
      <c r="A441" s="121">
        <f t="shared" si="36"/>
        <v>189</v>
      </c>
      <c r="B441" s="122" t="s">
        <v>312</v>
      </c>
      <c r="C441" s="123" t="s">
        <v>251</v>
      </c>
      <c r="D441" s="123" t="s">
        <v>469</v>
      </c>
      <c r="E441" s="124" t="s">
        <v>464</v>
      </c>
      <c r="F441" s="124" t="s">
        <v>457</v>
      </c>
      <c r="G441" s="125"/>
      <c r="H441" s="126"/>
      <c r="I441" s="127" t="str">
        <f t="shared" si="45"/>
        <v>JUN</v>
      </c>
    </row>
    <row r="442" spans="1:9" s="128" customFormat="1" x14ac:dyDescent="0.25">
      <c r="A442" s="121">
        <f t="shared" si="36"/>
        <v>190</v>
      </c>
      <c r="B442" s="122" t="s">
        <v>325</v>
      </c>
      <c r="C442" s="123" t="s">
        <v>251</v>
      </c>
      <c r="D442" s="123" t="s">
        <v>469</v>
      </c>
      <c r="E442" s="124" t="s">
        <v>465</v>
      </c>
      <c r="F442" s="124" t="s">
        <v>457</v>
      </c>
      <c r="G442" s="125"/>
      <c r="H442" s="126"/>
      <c r="I442" s="127" t="str">
        <f t="shared" si="45"/>
        <v>SEN</v>
      </c>
    </row>
    <row r="443" spans="1:9" s="128" customFormat="1" x14ac:dyDescent="0.25">
      <c r="A443" s="121">
        <f t="shared" si="36"/>
        <v>191</v>
      </c>
      <c r="B443" s="122" t="s">
        <v>325</v>
      </c>
      <c r="C443" s="123" t="s">
        <v>251</v>
      </c>
      <c r="D443" s="123" t="s">
        <v>469</v>
      </c>
      <c r="E443" s="124" t="s">
        <v>467</v>
      </c>
      <c r="F443" s="124" t="s">
        <v>457</v>
      </c>
      <c r="G443" s="125"/>
      <c r="H443" s="126"/>
      <c r="I443" s="127" t="str">
        <f t="shared" si="45"/>
        <v>SEN</v>
      </c>
    </row>
    <row r="444" spans="1:9" s="135" customFormat="1" ht="24.95" customHeight="1" x14ac:dyDescent="0.25">
      <c r="A444" s="129">
        <f t="shared" si="36"/>
        <v>192</v>
      </c>
      <c r="B444" s="130" t="str">
        <f>IF(OR(ISBLANK($E444),$E444="-"),"&lt;cat&gt;",IF(ISBLANK(H444),VLOOKUP($E444,$A$2:$E$248,2,FALSE),H444))</f>
        <v>-</v>
      </c>
      <c r="C444" s="131" t="str">
        <f>IF(OR(ISBLANK($E444),$E444="-"),"&lt;&gt;",VLOOKUP($E444,$A$2:$E$248,3,FALSE))</f>
        <v>F</v>
      </c>
      <c r="D444" s="131" t="str">
        <f>IF(OR(ISBLANK($E444),$E444="-"),"&lt;club&gt;",VLOOKUP($E444,$A$2:$E$248,4,FALSE))</f>
        <v>KPL</v>
      </c>
      <c r="E444" s="132" t="s">
        <v>184</v>
      </c>
      <c r="F444" s="132" t="s">
        <v>450</v>
      </c>
      <c r="G444" s="133"/>
      <c r="H444" s="79" t="s">
        <v>40</v>
      </c>
      <c r="I444" s="134" t="str">
        <f>LEFT(B444,3)</f>
        <v>-</v>
      </c>
    </row>
    <row r="445" spans="1:9" s="53" customFormat="1" x14ac:dyDescent="0.25">
      <c r="A445" s="57">
        <f t="shared" si="36"/>
        <v>193</v>
      </c>
      <c r="B445" s="56" t="str">
        <f>IF(OR(ISBLANK($E445),$E445="-"),"&lt;cat&gt;",IF(ISBLANK(H445),VLOOKUP($E445,$A$2:$E$248,2,FALSE),H445))</f>
        <v>-</v>
      </c>
      <c r="C445" s="55" t="str">
        <f>IF(OR(ISBLANK($E445),$E445="-"),"&lt;&gt;",VLOOKUP($E445,$A$2:$E$248,3,FALSE))</f>
        <v>F</v>
      </c>
      <c r="D445" s="55" t="str">
        <f>IF(OR(ISBLANK($E445),$E445="-"),"&lt;club&gt;",VLOOKUP($E445,$A$2:$E$248,4,FALSE))</f>
        <v>ASW</v>
      </c>
      <c r="E445" s="35" t="s">
        <v>172</v>
      </c>
      <c r="F445" s="35" t="s">
        <v>233</v>
      </c>
      <c r="G445" s="54"/>
      <c r="H445" s="91" t="s">
        <v>40</v>
      </c>
      <c r="I445" s="92" t="str">
        <f>LEFT(B445,3)</f>
        <v>-</v>
      </c>
    </row>
    <row r="446" spans="1:9" s="53" customFormat="1" x14ac:dyDescent="0.25">
      <c r="A446" s="57">
        <f t="shared" si="36"/>
        <v>194</v>
      </c>
      <c r="B446" s="56" t="str">
        <f>IF(OR(ISBLANK($E446),$E446="-"),"&lt;cat&gt;",IF(ISBLANK(H446),VLOOKUP($E446,$A$2:$E$248,2,FALSE),H446))</f>
        <v>&lt;cat&gt;</v>
      </c>
      <c r="C446" s="55" t="str">
        <f>IF(OR(ISBLANK($E446),$E446="-"),"&lt;&gt;",VLOOKUP($E446,$A$2:$E$248,3,FALSE))</f>
        <v>&lt;&gt;</v>
      </c>
      <c r="D446" s="55" t="str">
        <f>IF(OR(ISBLANK($E446),$E446="-"),"&lt;club&gt;",VLOOKUP($E446,$A$2:$E$248,4,FALSE))</f>
        <v>&lt;club&gt;</v>
      </c>
      <c r="E446" s="35"/>
      <c r="F446" s="35"/>
      <c r="G446" s="54"/>
      <c r="H446" s="91"/>
      <c r="I446" s="92" t="str">
        <f>LEFT(B446,3)</f>
        <v>&lt;ca</v>
      </c>
    </row>
    <row r="447" spans="1:9" s="53" customFormat="1" x14ac:dyDescent="0.25">
      <c r="A447" s="57">
        <f t="shared" ref="A447:A459" si="46">A446+1</f>
        <v>195</v>
      </c>
      <c r="B447" s="56" t="str">
        <f t="shared" ref="B447:B459" si="47">IF(OR(ISBLANK($E447),$E447="-"),"&lt;cat&gt;",IF(ISBLANK(H447),VLOOKUP($E447,$A$2:$E$248,2,FALSE),H447))</f>
        <v>&lt;cat&gt;</v>
      </c>
      <c r="C447" s="55" t="str">
        <f t="shared" ref="C447:C459" si="48">IF(OR(ISBLANK($E447),$E447="-"),"&lt;&gt;",VLOOKUP($E447,$A$2:$E$248,3,FALSE))</f>
        <v>&lt;&gt;</v>
      </c>
      <c r="D447" s="55" t="str">
        <f t="shared" ref="D447:D459" si="49">IF(OR(ISBLANK($E447),$E447="-"),"&lt;club&gt;",VLOOKUP($E447,$A$2:$E$248,4,FALSE))</f>
        <v>&lt;club&gt;</v>
      </c>
      <c r="E447" s="35"/>
      <c r="F447" s="35"/>
      <c r="G447" s="54"/>
      <c r="H447" s="91"/>
      <c r="I447" s="92" t="str">
        <f t="shared" ref="I447:I459" si="50">LEFT(B447,3)</f>
        <v>&lt;ca</v>
      </c>
    </row>
    <row r="448" spans="1:9" s="53" customFormat="1" x14ac:dyDescent="0.25">
      <c r="A448" s="57">
        <f t="shared" si="46"/>
        <v>196</v>
      </c>
      <c r="B448" s="56" t="str">
        <f t="shared" si="47"/>
        <v>&lt;cat&gt;</v>
      </c>
      <c r="C448" s="55" t="str">
        <f t="shared" si="48"/>
        <v>&lt;&gt;</v>
      </c>
      <c r="D448" s="55" t="str">
        <f t="shared" si="49"/>
        <v>&lt;club&gt;</v>
      </c>
      <c r="E448" s="35"/>
      <c r="F448" s="35"/>
      <c r="G448" s="54"/>
      <c r="H448" s="91"/>
      <c r="I448" s="92" t="str">
        <f t="shared" si="50"/>
        <v>&lt;ca</v>
      </c>
    </row>
    <row r="449" spans="1:9" s="53" customFormat="1" x14ac:dyDescent="0.25">
      <c r="A449" s="57">
        <f t="shared" si="46"/>
        <v>197</v>
      </c>
      <c r="B449" s="56" t="str">
        <f t="shared" si="47"/>
        <v>&lt;cat&gt;</v>
      </c>
      <c r="C449" s="55" t="str">
        <f t="shared" si="48"/>
        <v>&lt;&gt;</v>
      </c>
      <c r="D449" s="55" t="str">
        <f t="shared" si="49"/>
        <v>&lt;club&gt;</v>
      </c>
      <c r="E449" s="35"/>
      <c r="F449" s="35"/>
      <c r="G449" s="54"/>
      <c r="H449" s="91"/>
      <c r="I449" s="92" t="str">
        <f t="shared" si="50"/>
        <v>&lt;ca</v>
      </c>
    </row>
    <row r="450" spans="1:9" s="53" customFormat="1" x14ac:dyDescent="0.25">
      <c r="A450" s="57">
        <f t="shared" si="46"/>
        <v>198</v>
      </c>
      <c r="B450" s="56" t="str">
        <f t="shared" si="47"/>
        <v>&lt;cat&gt;</v>
      </c>
      <c r="C450" s="55" t="str">
        <f t="shared" si="48"/>
        <v>&lt;&gt;</v>
      </c>
      <c r="D450" s="55" t="str">
        <f t="shared" si="49"/>
        <v>&lt;club&gt;</v>
      </c>
      <c r="E450" s="35"/>
      <c r="F450" s="35"/>
      <c r="G450" s="54"/>
      <c r="H450" s="91"/>
      <c r="I450" s="92" t="str">
        <f t="shared" si="50"/>
        <v>&lt;ca</v>
      </c>
    </row>
    <row r="451" spans="1:9" s="53" customFormat="1" x14ac:dyDescent="0.25">
      <c r="A451" s="57">
        <f t="shared" si="46"/>
        <v>199</v>
      </c>
      <c r="B451" s="56" t="str">
        <f t="shared" si="47"/>
        <v>&lt;cat&gt;</v>
      </c>
      <c r="C451" s="55" t="str">
        <f t="shared" si="48"/>
        <v>&lt;&gt;</v>
      </c>
      <c r="D451" s="55" t="str">
        <f t="shared" si="49"/>
        <v>&lt;club&gt;</v>
      </c>
      <c r="E451" s="35"/>
      <c r="F451" s="35"/>
      <c r="G451" s="54"/>
      <c r="H451" s="91"/>
      <c r="I451" s="92" t="str">
        <f t="shared" si="50"/>
        <v>&lt;ca</v>
      </c>
    </row>
    <row r="452" spans="1:9" s="53" customFormat="1" x14ac:dyDescent="0.25">
      <c r="A452" s="57">
        <f t="shared" si="46"/>
        <v>200</v>
      </c>
      <c r="B452" s="56" t="str">
        <f t="shared" si="47"/>
        <v>&lt;cat&gt;</v>
      </c>
      <c r="C452" s="55" t="str">
        <f t="shared" si="48"/>
        <v>&lt;&gt;</v>
      </c>
      <c r="D452" s="55" t="str">
        <f t="shared" si="49"/>
        <v>&lt;club&gt;</v>
      </c>
      <c r="E452" s="35"/>
      <c r="F452" s="35"/>
      <c r="G452" s="54"/>
      <c r="H452" s="91"/>
      <c r="I452" s="92" t="str">
        <f t="shared" si="50"/>
        <v>&lt;ca</v>
      </c>
    </row>
    <row r="453" spans="1:9" s="53" customFormat="1" x14ac:dyDescent="0.25">
      <c r="A453" s="57">
        <f t="shared" si="46"/>
        <v>201</v>
      </c>
      <c r="B453" s="56" t="str">
        <f t="shared" si="47"/>
        <v>&lt;cat&gt;</v>
      </c>
      <c r="C453" s="55" t="str">
        <f t="shared" si="48"/>
        <v>&lt;&gt;</v>
      </c>
      <c r="D453" s="55" t="str">
        <f t="shared" si="49"/>
        <v>&lt;club&gt;</v>
      </c>
      <c r="E453" s="35"/>
      <c r="F453" s="35"/>
      <c r="G453" s="54"/>
      <c r="H453" s="91"/>
      <c r="I453" s="92" t="str">
        <f t="shared" si="50"/>
        <v>&lt;ca</v>
      </c>
    </row>
    <row r="454" spans="1:9" s="53" customFormat="1" x14ac:dyDescent="0.25">
      <c r="A454" s="57">
        <f t="shared" si="46"/>
        <v>202</v>
      </c>
      <c r="B454" s="56" t="str">
        <f t="shared" si="47"/>
        <v>&lt;cat&gt;</v>
      </c>
      <c r="C454" s="55" t="str">
        <f t="shared" si="48"/>
        <v>&lt;&gt;</v>
      </c>
      <c r="D454" s="55" t="str">
        <f t="shared" si="49"/>
        <v>&lt;club&gt;</v>
      </c>
      <c r="E454" s="35"/>
      <c r="F454" s="35"/>
      <c r="G454" s="54"/>
      <c r="H454" s="91"/>
      <c r="I454" s="92" t="str">
        <f t="shared" si="50"/>
        <v>&lt;ca</v>
      </c>
    </row>
    <row r="455" spans="1:9" s="53" customFormat="1" x14ac:dyDescent="0.25">
      <c r="A455" s="57">
        <f t="shared" si="46"/>
        <v>203</v>
      </c>
      <c r="B455" s="56" t="str">
        <f t="shared" si="47"/>
        <v>&lt;cat&gt;</v>
      </c>
      <c r="C455" s="55" t="str">
        <f t="shared" si="48"/>
        <v>&lt;&gt;</v>
      </c>
      <c r="D455" s="55" t="str">
        <f t="shared" si="49"/>
        <v>&lt;club&gt;</v>
      </c>
      <c r="E455" s="35"/>
      <c r="F455" s="35"/>
      <c r="G455" s="54"/>
      <c r="H455" s="91"/>
      <c r="I455" s="92" t="str">
        <f t="shared" si="50"/>
        <v>&lt;ca</v>
      </c>
    </row>
    <row r="456" spans="1:9" s="53" customFormat="1" x14ac:dyDescent="0.25">
      <c r="A456" s="57">
        <f t="shared" si="46"/>
        <v>204</v>
      </c>
      <c r="B456" s="56" t="str">
        <f t="shared" si="47"/>
        <v>&lt;cat&gt;</v>
      </c>
      <c r="C456" s="55" t="str">
        <f t="shared" si="48"/>
        <v>&lt;&gt;</v>
      </c>
      <c r="D456" s="55" t="str">
        <f t="shared" si="49"/>
        <v>&lt;club&gt;</v>
      </c>
      <c r="E456" s="35"/>
      <c r="F456" s="35"/>
      <c r="G456" s="54"/>
      <c r="H456" s="91"/>
      <c r="I456" s="92" t="str">
        <f t="shared" si="50"/>
        <v>&lt;ca</v>
      </c>
    </row>
    <row r="457" spans="1:9" s="53" customFormat="1" x14ac:dyDescent="0.25">
      <c r="A457" s="57">
        <f t="shared" si="46"/>
        <v>205</v>
      </c>
      <c r="B457" s="56" t="str">
        <f t="shared" si="47"/>
        <v>&lt;cat&gt;</v>
      </c>
      <c r="C457" s="55" t="str">
        <f t="shared" si="48"/>
        <v>&lt;&gt;</v>
      </c>
      <c r="D457" s="55" t="str">
        <f t="shared" si="49"/>
        <v>&lt;club&gt;</v>
      </c>
      <c r="E457" s="35"/>
      <c r="F457" s="35"/>
      <c r="G457" s="54"/>
      <c r="H457" s="91"/>
      <c r="I457" s="92" t="str">
        <f t="shared" si="50"/>
        <v>&lt;ca</v>
      </c>
    </row>
    <row r="458" spans="1:9" s="53" customFormat="1" x14ac:dyDescent="0.25">
      <c r="A458" s="57">
        <f t="shared" si="46"/>
        <v>206</v>
      </c>
      <c r="B458" s="56" t="str">
        <f t="shared" si="47"/>
        <v>&lt;cat&gt;</v>
      </c>
      <c r="C458" s="55" t="str">
        <f t="shared" si="48"/>
        <v>&lt;&gt;</v>
      </c>
      <c r="D458" s="55" t="str">
        <f t="shared" si="49"/>
        <v>&lt;club&gt;</v>
      </c>
      <c r="E458" s="35"/>
      <c r="F458" s="35"/>
      <c r="G458" s="54"/>
      <c r="H458" s="91"/>
      <c r="I458" s="92" t="str">
        <f t="shared" si="50"/>
        <v>&lt;ca</v>
      </c>
    </row>
    <row r="459" spans="1:9" s="53" customFormat="1" x14ac:dyDescent="0.25">
      <c r="A459" s="57">
        <f t="shared" si="46"/>
        <v>207</v>
      </c>
      <c r="B459" s="56" t="str">
        <f t="shared" si="47"/>
        <v>&lt;cat&gt;</v>
      </c>
      <c r="C459" s="55" t="str">
        <f t="shared" si="48"/>
        <v>&lt;&gt;</v>
      </c>
      <c r="D459" s="55" t="str">
        <f t="shared" si="49"/>
        <v>&lt;club&gt;</v>
      </c>
      <c r="E459" s="35"/>
      <c r="F459" s="35"/>
      <c r="G459" s="54"/>
      <c r="H459" s="91"/>
      <c r="I459" s="92" t="str">
        <f t="shared" si="50"/>
        <v>&lt;ca</v>
      </c>
    </row>
  </sheetData>
  <sheetProtection selectLockedCells="1"/>
  <mergeCells count="2">
    <mergeCell ref="A250:B250"/>
    <mergeCell ref="D250:E250"/>
  </mergeCells>
  <conditionalFormatting sqref="G253:G459">
    <cfRule type="expression" dxfId="18" priority="6">
      <formula>($B253="Withdrawn")</formula>
    </cfRule>
  </conditionalFormatting>
  <conditionalFormatting sqref="A253:D459">
    <cfRule type="expression" dxfId="17" priority="5">
      <formula>ISBLANK($E253)</formula>
    </cfRule>
  </conditionalFormatting>
  <conditionalFormatting sqref="A253:H459">
    <cfRule type="expression" dxfId="16" priority="4">
      <formula>$B253="-"</formula>
    </cfRule>
  </conditionalFormatting>
  <conditionalFormatting sqref="B253:B459">
    <cfRule type="expression" dxfId="15" priority="3">
      <formula>$B253=$H253</formula>
    </cfRule>
  </conditionalFormatting>
  <conditionalFormatting sqref="B2:H165 B167:H248">
    <cfRule type="expression" dxfId="14" priority="2">
      <formula>$C2="M"</formula>
    </cfRule>
  </conditionalFormatting>
  <conditionalFormatting sqref="B166:H166">
    <cfRule type="expression" dxfId="13" priority="1">
      <formula>$C166="M"</formula>
    </cfRule>
  </conditionalFormatting>
  <dataValidations count="4">
    <dataValidation type="list" allowBlank="1" showInputMessage="1" showErrorMessage="1" sqref="E338:E459 E253:E337" xr:uid="{9D634523-88C7-435D-BF9E-6825CA3BA8B1}">
      <formula1>$E$2:$E$248</formula1>
    </dataValidation>
    <dataValidation type="list" allowBlank="1" showInputMessage="1" showErrorMessage="1" sqref="H338:H459 H253:H337" xr:uid="{75470F13-297F-4E0F-B57F-9BBBFE1AEDE9}">
      <formula1>Categorieen</formula1>
    </dataValidation>
    <dataValidation type="list" allowBlank="1" showInputMessage="1" showErrorMessage="1" sqref="F338:F459 F253:F337" xr:uid="{7FEFD7AC-F7C8-4EEA-87C6-FE3CB77CFC43}">
      <formula1>$F$2:$F$87</formula1>
    </dataValidation>
    <dataValidation type="list" allowBlank="1" showInputMessage="1" showErrorMessage="1" sqref="G338:G459 G253:G337" xr:uid="{FC6ACD3C-DE00-43A7-A53C-7685A8ADC7E3}">
      <formula1>#REF!</formula1>
    </dataValidation>
  </dataValidations>
  <pageMargins left="0.39370078740157483" right="0.39370078740157483" top="0.6692913385826772" bottom="0.6692913385826772" header="0.31496062992125984" footer="0.31496062992125984"/>
  <pageSetup paperSize="9" scale="75" fitToHeight="0"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459D3840-B47F-47D8-84A9-A99BE71EE578}">
          <x14:formula1>
            <xm:f>Lijsten!$B$77:$B$91</xm:f>
          </x14:formula1>
          <xm:sqref>D250:E250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8"/>
  <sheetViews>
    <sheetView zoomScale="68" zoomScaleNormal="68" workbookViewId="0">
      <selection activeCell="I8" sqref="I8"/>
    </sheetView>
  </sheetViews>
  <sheetFormatPr defaultColWidth="8.85546875"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42578125" bestFit="1" customWidth="1"/>
    <col min="11" max="11" width="9.140625" style="45"/>
    <col min="13" max="13" width="13.42578125" bestFit="1" customWidth="1"/>
    <col min="14" max="14" width="10" bestFit="1" customWidth="1"/>
  </cols>
  <sheetData>
    <row r="1" spans="1:15" ht="28.5" x14ac:dyDescent="0.45">
      <c r="A1" s="72" t="s">
        <v>60</v>
      </c>
      <c r="B1" s="110"/>
      <c r="C1" s="158" t="s">
        <v>52</v>
      </c>
      <c r="D1" s="158"/>
      <c r="E1" s="158"/>
      <c r="F1" s="158"/>
      <c r="G1" s="158"/>
      <c r="H1" s="158"/>
      <c r="I1" s="158"/>
    </row>
    <row r="2" spans="1:15" ht="21" x14ac:dyDescent="0.25">
      <c r="A2" s="33">
        <f>SUM(H6:H155)</f>
        <v>0</v>
      </c>
      <c r="B2" s="17"/>
      <c r="C2" s="39" t="str">
        <f>Entries!D267</f>
        <v>Belgian Championships</v>
      </c>
      <c r="D2" s="39"/>
      <c r="E2" s="39"/>
      <c r="F2" s="39"/>
      <c r="G2" s="159"/>
      <c r="H2" s="159"/>
      <c r="I2" s="159"/>
    </row>
    <row r="3" spans="1:15" ht="21" x14ac:dyDescent="0.25">
      <c r="A3" s="47" t="str">
        <f>CONCATENATE("Short : ",TEXT(SUMIF($G$7:$G$155,Lijsten!$B68,$H$7:$H$155),"0"))</f>
        <v>Short : 0</v>
      </c>
      <c r="B3" s="12"/>
      <c r="C3" s="160" t="str">
        <f ca="1">CONCATENATE("Last updated :  ",TEXT(NOW(),"dd-mm-jjjj,  uu:mm"))</f>
        <v>Last updated :  20-10-2020,  10:57</v>
      </c>
      <c r="D3" s="160"/>
      <c r="E3" s="160"/>
      <c r="F3" s="160"/>
      <c r="G3" s="160"/>
      <c r="H3" s="160"/>
      <c r="I3" s="160"/>
      <c r="J3" s="19"/>
      <c r="K3" s="13"/>
      <c r="L3" s="19"/>
      <c r="M3" s="13"/>
      <c r="N3" s="13"/>
      <c r="O3" s="19"/>
    </row>
    <row r="4" spans="1:15" ht="21" x14ac:dyDescent="0.25">
      <c r="A4" s="47" t="str">
        <f>CONCATENATE("Free : ",TEXT(SUMIF($G$7:$G$157,Lijsten!$B69,$H$7:$H$157),"0"))</f>
        <v>Free : 0</v>
      </c>
      <c r="B4" s="12"/>
      <c r="C4" s="161" t="s">
        <v>53</v>
      </c>
      <c r="D4" s="161"/>
      <c r="E4" s="161"/>
      <c r="F4" s="161"/>
      <c r="G4" s="161"/>
      <c r="H4" s="161"/>
      <c r="I4" s="161"/>
      <c r="J4" s="19"/>
      <c r="K4" s="13"/>
      <c r="L4" s="19"/>
      <c r="M4" s="13"/>
      <c r="N4" s="13"/>
      <c r="O4" s="19"/>
    </row>
    <row r="5" spans="1:15" ht="18.75" x14ac:dyDescent="0.25">
      <c r="A5" s="21" t="s">
        <v>41</v>
      </c>
      <c r="B5" s="12"/>
      <c r="C5" s="25" t="s">
        <v>29</v>
      </c>
      <c r="D5" s="26" t="s">
        <v>30</v>
      </c>
      <c r="E5" s="26" t="s">
        <v>51</v>
      </c>
      <c r="F5" s="26"/>
      <c r="G5" s="26" t="s">
        <v>62</v>
      </c>
      <c r="H5" s="26" t="s">
        <v>37</v>
      </c>
      <c r="I5" s="27" t="s">
        <v>50</v>
      </c>
      <c r="J5" s="20"/>
      <c r="K5" s="64" t="s">
        <v>38</v>
      </c>
      <c r="L5" s="20"/>
      <c r="M5" s="27" t="s">
        <v>55</v>
      </c>
      <c r="N5" s="38" t="s">
        <v>56</v>
      </c>
      <c r="O5" s="20"/>
    </row>
    <row r="6" spans="1:15" ht="3.95" customHeight="1" x14ac:dyDescent="0.25">
      <c r="C6" s="9"/>
      <c r="D6" s="10"/>
      <c r="E6" s="11"/>
      <c r="F6" s="34"/>
      <c r="G6" s="34"/>
      <c r="H6" s="18"/>
      <c r="I6" s="28"/>
      <c r="K6" s="13"/>
      <c r="M6" s="28"/>
    </row>
    <row r="7" spans="1:15" ht="18.75" x14ac:dyDescent="0.25">
      <c r="A7" s="22">
        <v>0.33333333333333331</v>
      </c>
      <c r="B7" s="12"/>
      <c r="C7" s="153">
        <f>IF(ISBLANK(A7),D5+IF(E6=Lijsten!$B$64,15/24/60,0),A7)</f>
        <v>0.33333333333333331</v>
      </c>
      <c r="D7" s="8">
        <f>C7+M7*VLOOKUP(E7,ParametersB,2,FALSE)+H7*(VLOOKUP(E7,ParametersB,IF(G7=Lijsten!B$68,3,4),FALSE)+VLOOKUP(E7,ParametersB,5,FALSE))</f>
        <v>0.33333333333333331</v>
      </c>
      <c r="E7" s="23" t="s">
        <v>222</v>
      </c>
      <c r="F7" s="23"/>
      <c r="G7" s="23" t="s">
        <v>57</v>
      </c>
      <c r="H7" s="48">
        <f>K7</f>
        <v>0</v>
      </c>
      <c r="I7" s="29" t="s">
        <v>547</v>
      </c>
      <c r="J7" s="14"/>
      <c r="K7" s="16">
        <f>COUNTIF(Entries,$E7)</f>
        <v>0</v>
      </c>
      <c r="L7" s="14"/>
      <c r="M7" s="16">
        <f>IF(ISBLANK(N7),_xlfn.CEILING.PRECISE(H7/VLOOKUP(E7,ParametersB,6,FALSE)),N7)</f>
        <v>0</v>
      </c>
      <c r="N7" s="37">
        <v>0</v>
      </c>
      <c r="O7" s="14"/>
    </row>
    <row r="8" spans="1:15" ht="3.95" customHeight="1" x14ac:dyDescent="0.25">
      <c r="A8" s="14"/>
      <c r="B8" s="12"/>
      <c r="C8" s="9"/>
      <c r="D8" s="10"/>
      <c r="E8" s="44" t="s">
        <v>40</v>
      </c>
      <c r="F8" s="74"/>
      <c r="G8" s="11"/>
      <c r="H8" s="31"/>
      <c r="I8" s="30"/>
      <c r="J8" s="15"/>
      <c r="K8" s="65"/>
      <c r="L8" s="15"/>
      <c r="M8" s="30"/>
      <c r="N8" s="36"/>
      <c r="O8" s="15"/>
    </row>
    <row r="9" spans="1:15" ht="18.75" x14ac:dyDescent="0.25">
      <c r="A9" s="22"/>
      <c r="B9" s="12"/>
      <c r="C9" s="7">
        <f>IF(ISBLANK(A9),D7+IF(E8=Lijsten!$B$64,15/24/60,0),A9)</f>
        <v>0.33333333333333331</v>
      </c>
      <c r="D9" s="8">
        <f>C9+M9*VLOOKUP(E9,ParametersB,2,FALSE)+H9*(VLOOKUP(E9,ParametersB,IF(G9=Lijsten!B$68,3,4),FALSE)+VLOOKUP(E9,ParametersB,5,FALSE))</f>
        <v>0.33333333333333331</v>
      </c>
      <c r="E9" s="23" t="s">
        <v>220</v>
      </c>
      <c r="F9" s="23"/>
      <c r="G9" s="23" t="s">
        <v>57</v>
      </c>
      <c r="H9" s="48">
        <f>K9</f>
        <v>0</v>
      </c>
      <c r="I9" s="29"/>
      <c r="J9" s="14"/>
      <c r="K9" s="16">
        <f>COUNTIF(Entries,$E9)</f>
        <v>0</v>
      </c>
      <c r="L9" s="14"/>
      <c r="M9" s="16">
        <f>IF(ISBLANK(N9),_xlfn.CEILING.PRECISE(H9/VLOOKUP(E9,ParametersB,6,FALSE)),N9)</f>
        <v>0</v>
      </c>
      <c r="N9" s="37"/>
      <c r="O9" s="14"/>
    </row>
    <row r="10" spans="1:15" ht="18.75" x14ac:dyDescent="0.25">
      <c r="A10" s="14"/>
      <c r="B10" s="12"/>
      <c r="C10" s="9"/>
      <c r="D10" s="10"/>
      <c r="E10" s="44" t="s">
        <v>39</v>
      </c>
      <c r="F10" s="74"/>
      <c r="G10" s="11"/>
      <c r="H10" s="31"/>
      <c r="I10" s="30"/>
      <c r="J10" s="15"/>
      <c r="K10" s="65"/>
      <c r="L10" s="15"/>
      <c r="M10" s="30"/>
      <c r="N10" s="36"/>
      <c r="O10" s="15"/>
    </row>
    <row r="11" spans="1:15" ht="18.75" x14ac:dyDescent="0.25">
      <c r="A11" s="22"/>
      <c r="B11" s="12"/>
      <c r="C11" s="7">
        <f>IF(ISBLANK(A11),D9+IF(E10=Lijsten!$B$64,15/24/60,0),A11)</f>
        <v>0.34375</v>
      </c>
      <c r="D11" s="8">
        <f>C11+M11*VLOOKUP(E11,ParametersB,2,FALSE)+H11*(VLOOKUP(E11,ParametersB,IF(G11=Lijsten!B$68,3,4),FALSE)+VLOOKUP(E11,ParametersB,5,FALSE))</f>
        <v>0.34375</v>
      </c>
      <c r="E11" s="23" t="s">
        <v>317</v>
      </c>
      <c r="F11" s="23"/>
      <c r="G11" s="23" t="s">
        <v>57</v>
      </c>
      <c r="H11" s="48">
        <f>K11</f>
        <v>0</v>
      </c>
      <c r="I11" s="29" t="s">
        <v>534</v>
      </c>
      <c r="J11" s="14"/>
      <c r="K11" s="16">
        <f>COUNTIF(Entries,$E11)</f>
        <v>0</v>
      </c>
      <c r="L11" s="14"/>
      <c r="M11" s="16">
        <f>IF(ISBLANK(N11),_xlfn.CEILING.PRECISE(H11/VLOOKUP(E11,ParametersB,6,FALSE)),N11)</f>
        <v>0</v>
      </c>
      <c r="N11" s="37">
        <v>0</v>
      </c>
      <c r="O11" s="14"/>
    </row>
    <row r="12" spans="1:15" ht="3.95" customHeight="1" x14ac:dyDescent="0.25">
      <c r="A12" s="14"/>
      <c r="B12" s="12"/>
      <c r="C12" s="9"/>
      <c r="D12" s="10"/>
      <c r="E12" s="44" t="s">
        <v>40</v>
      </c>
      <c r="F12" s="74"/>
      <c r="G12" s="11"/>
      <c r="H12" s="31"/>
      <c r="I12" s="30"/>
      <c r="J12" s="15"/>
      <c r="K12" s="65"/>
      <c r="L12" s="15"/>
      <c r="M12" s="30"/>
      <c r="N12" s="36"/>
      <c r="O12" s="15"/>
    </row>
    <row r="13" spans="1:15" ht="18.75" x14ac:dyDescent="0.25">
      <c r="A13" s="22"/>
      <c r="B13" s="12"/>
      <c r="C13" s="7">
        <f>IF(ISBLANK(A13),D11+IF(E12=Lijsten!$B$64,15/24/60,0),A13)</f>
        <v>0.34375</v>
      </c>
      <c r="D13" s="8">
        <f>C13+M13*VLOOKUP(E13,ParametersB,2,FALSE)+H13*(VLOOKUP(E13,ParametersB,IF(G13=Lijsten!B$68,3,4),FALSE)+VLOOKUP(E13,ParametersB,5,FALSE))</f>
        <v>0.34375</v>
      </c>
      <c r="E13" s="23" t="s">
        <v>323</v>
      </c>
      <c r="F13" s="23"/>
      <c r="G13" s="23" t="s">
        <v>57</v>
      </c>
      <c r="H13" s="48">
        <f>K13</f>
        <v>0</v>
      </c>
      <c r="I13" s="29"/>
      <c r="J13" s="14"/>
      <c r="K13" s="16">
        <f>COUNTIF(Entries,$E13)</f>
        <v>0</v>
      </c>
      <c r="L13" s="14"/>
      <c r="M13" s="16">
        <f>IF(ISBLANK(N13),_xlfn.CEILING.PRECISE(H13/VLOOKUP(E13,ParametersB,6,FALSE)),N13)</f>
        <v>0</v>
      </c>
      <c r="N13" s="37"/>
      <c r="O13" s="14"/>
    </row>
    <row r="14" spans="1:15" ht="18.75" x14ac:dyDescent="0.25">
      <c r="A14" s="14"/>
      <c r="B14" s="12"/>
      <c r="C14" s="9"/>
      <c r="D14" s="10"/>
      <c r="E14" s="44" t="s">
        <v>39</v>
      </c>
      <c r="F14" s="74"/>
      <c r="G14" s="11"/>
      <c r="H14" s="31"/>
      <c r="I14" s="30"/>
      <c r="J14" s="15"/>
      <c r="K14" s="65"/>
      <c r="L14" s="15"/>
      <c r="M14" s="30"/>
      <c r="N14" s="36"/>
      <c r="O14" s="15"/>
    </row>
    <row r="15" spans="1:15" ht="18.75" hidden="1" x14ac:dyDescent="0.25">
      <c r="A15" s="22"/>
      <c r="B15" s="12"/>
      <c r="C15" s="7">
        <f>IF(ISBLANK(A15),D13+IF(E14=Lijsten!$B$64,15/24/60,0),A15)</f>
        <v>0.35416666666666669</v>
      </c>
      <c r="D15" s="8">
        <f>C15+M15*VLOOKUP(E15,ParametersB,2,FALSE)+H15*(VLOOKUP(E15,ParametersB,IF(G15=Lijsten!B$68,3,4),FALSE)+VLOOKUP(E15,ParametersB,5,FALSE))</f>
        <v>0.35416666666666669</v>
      </c>
      <c r="E15" s="23" t="s">
        <v>326</v>
      </c>
      <c r="F15" s="23"/>
      <c r="G15" s="23" t="s">
        <v>57</v>
      </c>
      <c r="H15" s="48">
        <f>K15</f>
        <v>0</v>
      </c>
      <c r="I15" s="29"/>
      <c r="J15" s="14"/>
      <c r="K15" s="16">
        <f>COUNTIF(Entries,$E15)</f>
        <v>0</v>
      </c>
      <c r="L15" s="14"/>
      <c r="M15" s="16">
        <f>IF(ISBLANK(N15),_xlfn.CEILING.PRECISE(H15/VLOOKUP(E15,ParametersB,6,FALSE)),N15)</f>
        <v>0</v>
      </c>
      <c r="N15" s="37"/>
      <c r="O15" s="14"/>
    </row>
    <row r="16" spans="1:15" ht="3.95" hidden="1" customHeight="1" x14ac:dyDescent="0.25">
      <c r="A16" s="14"/>
      <c r="B16" s="12"/>
      <c r="C16" s="9"/>
      <c r="D16" s="10"/>
      <c r="E16" s="44" t="s">
        <v>40</v>
      </c>
      <c r="F16" s="74"/>
      <c r="G16" s="11"/>
      <c r="H16" s="31"/>
      <c r="I16" s="30"/>
      <c r="J16" s="15"/>
      <c r="K16" s="65"/>
      <c r="L16" s="15"/>
      <c r="M16" s="30"/>
      <c r="N16" s="36"/>
      <c r="O16" s="15"/>
    </row>
    <row r="17" spans="1:15" ht="18.75" x14ac:dyDescent="0.25">
      <c r="A17" s="22"/>
      <c r="B17" s="12"/>
      <c r="C17" s="7">
        <f>IF(ISBLANK(A17),D15+IF(E16=Lijsten!$B$64,15/24/60,0),A17)</f>
        <v>0.35416666666666669</v>
      </c>
      <c r="D17" s="8">
        <f>C17+M17*VLOOKUP(E17,ParametersB,2,FALSE)+H17*(VLOOKUP(E17,ParametersB,IF(G17=Lijsten!B$68,3,4),FALSE)+VLOOKUP(E17,ParametersB,5,FALSE))</f>
        <v>0.35416666666666669</v>
      </c>
      <c r="E17" s="23" t="s">
        <v>311</v>
      </c>
      <c r="F17" s="23"/>
      <c r="G17" s="23" t="s">
        <v>57</v>
      </c>
      <c r="H17" s="48">
        <f>K17</f>
        <v>0</v>
      </c>
      <c r="I17" s="29" t="s">
        <v>535</v>
      </c>
      <c r="J17" s="14"/>
      <c r="K17" s="16">
        <f>COUNTIF(Entries,$E17)</f>
        <v>0</v>
      </c>
      <c r="L17" s="14"/>
      <c r="M17" s="16">
        <f>IF(ISBLANK(N17),_xlfn.CEILING.PRECISE(H17/VLOOKUP(E17,ParametersB,6,FALSE)),N17)</f>
        <v>0</v>
      </c>
      <c r="N17" s="37"/>
      <c r="O17" s="14"/>
    </row>
    <row r="18" spans="1:15" ht="18.75" x14ac:dyDescent="0.25">
      <c r="A18" s="14"/>
      <c r="B18" s="12"/>
      <c r="C18" s="9"/>
      <c r="D18" s="10"/>
      <c r="E18" s="44" t="s">
        <v>39</v>
      </c>
      <c r="F18" s="152" t="s">
        <v>544</v>
      </c>
      <c r="G18" s="11"/>
      <c r="H18" s="31"/>
      <c r="I18" s="30"/>
      <c r="J18" s="15"/>
      <c r="K18" s="65"/>
      <c r="L18" s="15"/>
      <c r="M18" s="30"/>
      <c r="N18" s="36"/>
      <c r="O18" s="15"/>
    </row>
    <row r="19" spans="1:15" ht="18.75" hidden="1" x14ac:dyDescent="0.25">
      <c r="A19" s="22"/>
      <c r="B19" s="12"/>
      <c r="C19" s="7">
        <f>IF(ISBLANK(A19),D17+IF(E18=Lijsten!$B$64,15/24/60,0),A19)</f>
        <v>0.36458333333333337</v>
      </c>
      <c r="D19" s="8">
        <f>C19+M19*VLOOKUP(E19,ParametersB,2,FALSE)+H19*(VLOOKUP(E19,ParametersB,IF(G19=Lijsten!B$68,3,4),FALSE)+VLOOKUP(E19,ParametersB,5,FALSE))</f>
        <v>0.36458333333333337</v>
      </c>
      <c r="E19" s="23" t="s">
        <v>320</v>
      </c>
      <c r="F19" s="23"/>
      <c r="G19" s="23" t="s">
        <v>57</v>
      </c>
      <c r="H19" s="48">
        <f>K19</f>
        <v>0</v>
      </c>
      <c r="I19" s="29"/>
      <c r="J19" s="14"/>
      <c r="K19" s="16">
        <f>COUNTIF(Entries,$E19)</f>
        <v>0</v>
      </c>
      <c r="L19" s="14"/>
      <c r="M19" s="16">
        <f>IF(ISBLANK(N19),_xlfn.CEILING.PRECISE(H19/VLOOKUP(E19,ParametersB,6,FALSE)),N19)</f>
        <v>0</v>
      </c>
      <c r="N19" s="37"/>
      <c r="O19" s="14"/>
    </row>
    <row r="20" spans="1:15" ht="3.95" hidden="1" customHeight="1" x14ac:dyDescent="0.25">
      <c r="A20" s="14"/>
      <c r="B20" s="12"/>
      <c r="C20" s="9"/>
      <c r="D20" s="10"/>
      <c r="E20" s="44" t="s">
        <v>40</v>
      </c>
      <c r="F20" s="74"/>
      <c r="G20" s="11"/>
      <c r="H20" s="31"/>
      <c r="I20" s="30"/>
      <c r="J20" s="15"/>
      <c r="K20" s="65"/>
      <c r="L20" s="15"/>
      <c r="M20" s="30"/>
      <c r="N20" s="36"/>
      <c r="O20" s="15"/>
    </row>
    <row r="21" spans="1:15" ht="18.75" x14ac:dyDescent="0.25">
      <c r="A21" s="22">
        <v>0.53472222222222221</v>
      </c>
      <c r="B21" s="12"/>
      <c r="C21" s="153">
        <f>IF(ISBLANK(A21),D19+IF(E20=Lijsten!$B$64,15/24/60,0),A21)</f>
        <v>0.53472222222222221</v>
      </c>
      <c r="D21" s="8">
        <f>C21+M21*VLOOKUP(E21,ParametersB,2,FALSE)+H21*(VLOOKUP(E21,ParametersB,IF(G21=Lijsten!B$68,3,4),FALSE)+VLOOKUP(E21,ParametersB,5,FALSE))</f>
        <v>0.53472222222222221</v>
      </c>
      <c r="E21" s="23" t="s">
        <v>316</v>
      </c>
      <c r="F21" s="23"/>
      <c r="G21" s="23" t="s">
        <v>57</v>
      </c>
      <c r="H21" s="48">
        <f>K21</f>
        <v>0</v>
      </c>
      <c r="I21" s="29" t="s">
        <v>536</v>
      </c>
      <c r="J21" s="14"/>
      <c r="K21" s="16">
        <f>COUNTIF(Entries,$E21)</f>
        <v>0</v>
      </c>
      <c r="L21" s="14"/>
      <c r="M21" s="16">
        <f>IF(ISBLANK(N21),_xlfn.CEILING.PRECISE(H21/VLOOKUP(E21,ParametersB,6,FALSE)),N21)</f>
        <v>0</v>
      </c>
      <c r="N21" s="37"/>
      <c r="O21" s="14"/>
    </row>
    <row r="22" spans="1:15" ht="3.95" customHeight="1" x14ac:dyDescent="0.25">
      <c r="A22" s="14"/>
      <c r="B22" s="12"/>
      <c r="C22" s="9"/>
      <c r="D22" s="10"/>
      <c r="E22" s="44" t="s">
        <v>40</v>
      </c>
      <c r="F22" s="74"/>
      <c r="G22" s="11"/>
      <c r="H22" s="31"/>
      <c r="I22" s="30"/>
      <c r="J22" s="15"/>
      <c r="K22" s="65"/>
      <c r="L22" s="15"/>
      <c r="M22" s="30"/>
      <c r="N22" s="36"/>
      <c r="O22" s="15"/>
    </row>
    <row r="23" spans="1:15" ht="18.75" hidden="1" x14ac:dyDescent="0.25">
      <c r="A23" s="22"/>
      <c r="B23" s="12"/>
      <c r="C23" s="7">
        <f>IF(ISBLANK(A23),D21+IF(E22=Lijsten!$B$64,15/24/60,0),A23)</f>
        <v>0.53472222222222221</v>
      </c>
      <c r="D23" s="8">
        <f>C23+M23*VLOOKUP(E23,ParametersB,2,FALSE)+H23*(VLOOKUP(E23,ParametersB,IF(G23=Lijsten!B$68,3,4),FALSE)+VLOOKUP(E23,ParametersB,5,FALSE))</f>
        <v>0.53472222222222221</v>
      </c>
      <c r="E23" s="111" t="s">
        <v>319</v>
      </c>
      <c r="F23" s="23"/>
      <c r="G23" s="23" t="s">
        <v>57</v>
      </c>
      <c r="H23" s="48">
        <f>K23</f>
        <v>0</v>
      </c>
      <c r="I23" s="29"/>
      <c r="J23" s="14"/>
      <c r="K23" s="16">
        <f>COUNTIF(Entries,$E23)</f>
        <v>0</v>
      </c>
      <c r="L23" s="14"/>
      <c r="M23" s="16">
        <f>IF(ISBLANK(N23),_xlfn.CEILING.PRECISE(H23/VLOOKUP(E23,ParametersB,6,FALSE)),N23)</f>
        <v>0</v>
      </c>
      <c r="N23" s="37"/>
      <c r="O23" s="14"/>
    </row>
    <row r="24" spans="1:15" ht="3.95" hidden="1" customHeight="1" x14ac:dyDescent="0.25">
      <c r="A24" s="14"/>
      <c r="B24" s="12"/>
      <c r="C24" s="9"/>
      <c r="D24" s="10"/>
      <c r="E24" s="44" t="s">
        <v>40</v>
      </c>
      <c r="F24" s="74"/>
      <c r="G24" s="11"/>
      <c r="H24" s="31"/>
      <c r="I24" s="30"/>
      <c r="J24" s="15"/>
      <c r="K24" s="65"/>
      <c r="L24" s="15"/>
      <c r="M24" s="30"/>
      <c r="N24" s="36"/>
      <c r="O24" s="15"/>
    </row>
    <row r="25" spans="1:15" ht="18.75" x14ac:dyDescent="0.25">
      <c r="A25" s="22"/>
      <c r="B25" s="12"/>
      <c r="C25" s="7">
        <f>IF(ISBLANK(A25),D23+IF(E24=Lijsten!$B$64,15/24/60,0),A25)</f>
        <v>0.53472222222222221</v>
      </c>
      <c r="D25" s="8">
        <f>C25+M25*VLOOKUP(E25,ParametersB,2,FALSE)+H25*(VLOOKUP(E25,ParametersB,IF(G25=Lijsten!B$68,3,4),FALSE)+VLOOKUP(E25,ParametersB,5,FALSE))</f>
        <v>0.53472222222222221</v>
      </c>
      <c r="E25" s="111" t="s">
        <v>313</v>
      </c>
      <c r="F25" s="23"/>
      <c r="G25" s="23" t="s">
        <v>57</v>
      </c>
      <c r="H25" s="48">
        <f>K25</f>
        <v>0</v>
      </c>
      <c r="I25" s="29" t="s">
        <v>537</v>
      </c>
      <c r="J25" s="14"/>
      <c r="K25" s="16">
        <f>COUNTIF(Entries,$E25)</f>
        <v>0</v>
      </c>
      <c r="L25" s="14"/>
      <c r="M25" s="16">
        <f>IF(ISBLANK(N25),_xlfn.CEILING.PRECISE(H25/VLOOKUP(E25,ParametersB,6,FALSE)),N25)</f>
        <v>0</v>
      </c>
      <c r="N25" s="37"/>
      <c r="O25" s="14"/>
    </row>
    <row r="26" spans="1:15" ht="18.75" x14ac:dyDescent="0.25">
      <c r="A26" s="14"/>
      <c r="B26" s="12"/>
      <c r="C26" s="9"/>
      <c r="D26" s="10"/>
      <c r="E26" s="44" t="s">
        <v>39</v>
      </c>
      <c r="F26" s="44"/>
      <c r="G26" s="44"/>
      <c r="H26" s="31"/>
      <c r="I26" s="30"/>
      <c r="J26" s="15"/>
      <c r="K26" s="65"/>
      <c r="L26" s="15"/>
      <c r="M26" s="30"/>
      <c r="N26" s="36"/>
      <c r="O26" s="15"/>
    </row>
    <row r="27" spans="1:15" ht="18.75" x14ac:dyDescent="0.25">
      <c r="A27" s="22"/>
      <c r="B27" s="12"/>
      <c r="C27" s="7">
        <f>IF(ISBLANK(A27),D25+IF(E26=Lijsten!$B$64,15/24/60,0),A27)</f>
        <v>0.54513888888888884</v>
      </c>
      <c r="D27" s="8">
        <f>C27+M27*VLOOKUP(E27,ParametersB,2,FALSE)+H27*(VLOOKUP(E27,ParametersB,IF(G27=Lijsten!B$68,3,4),FALSE)+VLOOKUP(E27,ParametersB,5,FALSE))</f>
        <v>0.54513888888888884</v>
      </c>
      <c r="E27" s="23" t="s">
        <v>321</v>
      </c>
      <c r="F27" s="23"/>
      <c r="G27" s="23" t="s">
        <v>57</v>
      </c>
      <c r="H27" s="48">
        <f>K27</f>
        <v>0</v>
      </c>
      <c r="I27" s="29" t="s">
        <v>538</v>
      </c>
      <c r="J27" s="14"/>
      <c r="K27" s="16">
        <f>COUNTIF(Entries,$E27)</f>
        <v>0</v>
      </c>
      <c r="L27" s="14"/>
      <c r="M27" s="16">
        <f>IF(ISBLANK(N27),_xlfn.CEILING.PRECISE(H27/VLOOKUP(E27,ParametersB,6,FALSE)),N27)</f>
        <v>0</v>
      </c>
      <c r="N27" s="37">
        <v>0</v>
      </c>
      <c r="O27" s="14"/>
    </row>
    <row r="28" spans="1:15" ht="3.95" customHeight="1" x14ac:dyDescent="0.25">
      <c r="A28" s="14"/>
      <c r="B28" s="12"/>
      <c r="C28" s="9"/>
      <c r="D28" s="10"/>
      <c r="E28" s="44" t="s">
        <v>40</v>
      </c>
      <c r="F28" s="74"/>
      <c r="G28" s="11"/>
      <c r="H28" s="31"/>
      <c r="I28" s="30"/>
      <c r="J28" s="15"/>
      <c r="K28" s="65"/>
      <c r="L28" s="15"/>
      <c r="M28" s="30"/>
      <c r="N28" s="36"/>
      <c r="O28" s="15"/>
    </row>
    <row r="29" spans="1:15" ht="18.75" x14ac:dyDescent="0.25">
      <c r="A29" s="22"/>
      <c r="B29" s="12"/>
      <c r="C29" s="7">
        <f>IF(ISBLANK(A29),D27+IF(E28=Lijsten!$B$64,15/24/60,0),A29)</f>
        <v>0.54513888888888884</v>
      </c>
      <c r="D29" s="8">
        <f>C29+M29*VLOOKUP(E29,ParametersB,2,FALSE)+H29*(VLOOKUP(E29,ParametersB,IF(G29=Lijsten!B$68,3,4),FALSE)+VLOOKUP(E29,ParametersB,5,FALSE))</f>
        <v>0.54513888888888884</v>
      </c>
      <c r="E29" s="23" t="s">
        <v>310</v>
      </c>
      <c r="F29" s="23"/>
      <c r="G29" s="23" t="s">
        <v>57</v>
      </c>
      <c r="H29" s="48">
        <f>K29</f>
        <v>0</v>
      </c>
      <c r="I29" s="29"/>
      <c r="J29" s="14"/>
      <c r="K29" s="16">
        <f>COUNTIF(Entries,$E29)</f>
        <v>0</v>
      </c>
      <c r="L29" s="14"/>
      <c r="M29" s="16">
        <f>IF(ISBLANK(N29),_xlfn.CEILING.PRECISE(H29/VLOOKUP(E29,ParametersB,6,FALSE)),N29)</f>
        <v>0</v>
      </c>
      <c r="N29" s="37"/>
      <c r="O29" s="14"/>
    </row>
    <row r="30" spans="1:15" ht="18.75" x14ac:dyDescent="0.25">
      <c r="A30" s="14"/>
      <c r="B30" s="12"/>
      <c r="C30" s="9"/>
      <c r="D30" s="10"/>
      <c r="E30" s="44" t="s">
        <v>39</v>
      </c>
      <c r="F30" s="74" t="s">
        <v>533</v>
      </c>
      <c r="G30" s="74"/>
      <c r="H30" s="31"/>
      <c r="I30" s="30"/>
      <c r="J30" s="15"/>
      <c r="K30" s="65"/>
      <c r="L30" s="15"/>
      <c r="M30" s="30"/>
      <c r="N30" s="36"/>
      <c r="O30" s="15"/>
    </row>
    <row r="31" spans="1:15" ht="18.75" hidden="1" x14ac:dyDescent="0.25">
      <c r="A31" s="22"/>
      <c r="B31" s="12"/>
      <c r="C31" s="7">
        <f>IF(ISBLANK(A31),D29+IF(E30=Lijsten!$B$64,15/24/60,0),A31)</f>
        <v>0.55555555555555547</v>
      </c>
      <c r="D31" s="8">
        <f>C31+M31*VLOOKUP(E31,ParametersB,2,FALSE)+H31*(VLOOKUP(E31,ParametersB,IF(G31=Lijsten!B$68,3,4),FALSE)+VLOOKUP(E31,ParametersB,5,FALSE))</f>
        <v>0.55555555555555547</v>
      </c>
      <c r="E31" s="111" t="s">
        <v>318</v>
      </c>
      <c r="F31" s="23"/>
      <c r="G31" s="23" t="s">
        <v>57</v>
      </c>
      <c r="H31" s="48">
        <f>K31</f>
        <v>0</v>
      </c>
      <c r="I31" s="29"/>
      <c r="J31" s="14"/>
      <c r="K31" s="16">
        <f>COUNTIF(Entries,$E31)</f>
        <v>0</v>
      </c>
      <c r="L31" s="14"/>
      <c r="M31" s="16">
        <f>IF(ISBLANK(N31),_xlfn.CEILING.PRECISE(H31/VLOOKUP(E31,ParametersB,6,FALSE)),N31)</f>
        <v>0</v>
      </c>
      <c r="N31" s="37"/>
      <c r="O31" s="14"/>
    </row>
    <row r="32" spans="1:15" ht="3.95" hidden="1" customHeight="1" x14ac:dyDescent="0.25">
      <c r="A32" s="14"/>
      <c r="B32" s="12"/>
      <c r="C32" s="9"/>
      <c r="D32" s="10"/>
      <c r="E32" s="44" t="s">
        <v>40</v>
      </c>
      <c r="F32" s="74"/>
      <c r="G32" s="11"/>
      <c r="H32" s="31"/>
      <c r="I32" s="30"/>
      <c r="J32" s="15"/>
      <c r="K32" s="65"/>
      <c r="L32" s="15"/>
      <c r="M32" s="30"/>
      <c r="N32" s="36"/>
      <c r="O32" s="15"/>
    </row>
    <row r="33" spans="1:15" ht="18.75" x14ac:dyDescent="0.25">
      <c r="A33" s="22"/>
      <c r="B33" s="12"/>
      <c r="C33" s="7">
        <f>IF(ISBLANK(A33),D31+IF(E32=Lijsten!$B$64,15/24/60,0),A33)</f>
        <v>0.55555555555555547</v>
      </c>
      <c r="D33" s="8">
        <f>C33+M33*VLOOKUP(E33,ParametersB,2,FALSE)+H33*(VLOOKUP(E33,ParametersB,IF(G33=Lijsten!B$68,3,4),FALSE)+VLOOKUP(E33,ParametersB,5,FALSE))</f>
        <v>0.55555555555555547</v>
      </c>
      <c r="E33" s="111" t="s">
        <v>315</v>
      </c>
      <c r="F33" s="23"/>
      <c r="G33" s="23" t="s">
        <v>57</v>
      </c>
      <c r="H33" s="48">
        <f>K33</f>
        <v>0</v>
      </c>
      <c r="I33" s="29" t="s">
        <v>539</v>
      </c>
      <c r="J33" s="14"/>
      <c r="K33" s="16">
        <f>COUNTIF(Entries,$E33)</f>
        <v>0</v>
      </c>
      <c r="L33" s="14"/>
      <c r="M33" s="16">
        <f>IF(ISBLANK(N33),_xlfn.CEILING.PRECISE(H33/VLOOKUP(E33,ParametersB,6,FALSE)),N33)</f>
        <v>0</v>
      </c>
      <c r="N33" s="37">
        <v>0</v>
      </c>
      <c r="O33" s="14"/>
    </row>
    <row r="34" spans="1:15" ht="18.75" x14ac:dyDescent="0.25">
      <c r="A34" s="14"/>
      <c r="B34" s="12"/>
      <c r="C34" s="9"/>
      <c r="D34" s="10"/>
      <c r="E34" s="44" t="s">
        <v>39</v>
      </c>
      <c r="F34" s="74" t="s">
        <v>545</v>
      </c>
      <c r="G34" s="11"/>
      <c r="H34" s="31"/>
      <c r="I34" s="30"/>
      <c r="J34" s="15"/>
      <c r="K34" s="65"/>
      <c r="L34" s="15"/>
      <c r="M34" s="30"/>
      <c r="N34" s="36"/>
      <c r="O34" s="15"/>
    </row>
    <row r="35" spans="1:15" ht="18.75" x14ac:dyDescent="0.25">
      <c r="A35" s="22">
        <v>0.75694444444444453</v>
      </c>
      <c r="B35" s="12"/>
      <c r="C35" s="153">
        <f>IF(ISBLANK(A35),D33+IF(E34=Lijsten!$B$64,15/24/60,0),A35)</f>
        <v>0.75694444444444453</v>
      </c>
      <c r="D35" s="8">
        <f>C35+M35*VLOOKUP(E35,ParametersB,2,FALSE)+H35*(VLOOKUP(E35,ParametersB,IF(G35=Lijsten!B$68,3,4),FALSE)+VLOOKUP(E35,ParametersB,5,FALSE))</f>
        <v>0.75694444444444453</v>
      </c>
      <c r="E35" s="23" t="s">
        <v>327</v>
      </c>
      <c r="F35" s="23"/>
      <c r="G35" s="23" t="s">
        <v>57</v>
      </c>
      <c r="H35" s="48">
        <f>K35</f>
        <v>0</v>
      </c>
      <c r="I35" s="29" t="s">
        <v>540</v>
      </c>
      <c r="J35" s="14"/>
      <c r="K35" s="16">
        <f>COUNTIF(Entries,$E35)</f>
        <v>0</v>
      </c>
      <c r="L35" s="14"/>
      <c r="M35" s="16">
        <f>IF(ISBLANK(N35),_xlfn.CEILING.PRECISE(H35/VLOOKUP(E35,ParametersB,6,FALSE)),N35)</f>
        <v>0</v>
      </c>
      <c r="N35" s="37"/>
      <c r="O35" s="14"/>
    </row>
    <row r="36" spans="1:15" ht="3.95" customHeight="1" x14ac:dyDescent="0.25">
      <c r="A36" s="14"/>
      <c r="B36" s="12"/>
      <c r="C36" s="9"/>
      <c r="D36" s="10"/>
      <c r="E36" s="44"/>
      <c r="F36" s="74"/>
      <c r="G36" s="11"/>
      <c r="H36" s="31"/>
      <c r="I36" s="30"/>
      <c r="J36" s="15"/>
      <c r="K36" s="65"/>
      <c r="L36" s="15"/>
      <c r="M36" s="30"/>
      <c r="N36" s="36"/>
      <c r="O36" s="15"/>
    </row>
    <row r="37" spans="1:15" ht="18.75" x14ac:dyDescent="0.25">
      <c r="A37" s="22"/>
      <c r="B37" s="12"/>
      <c r="C37" s="7">
        <f>IF(ISBLANK(A37),D35+IF(E36=Lijsten!$B$64,15/24/60,0),A37)</f>
        <v>0.75694444444444453</v>
      </c>
      <c r="D37" s="8">
        <f>C37+M37*VLOOKUP(E37,ParametersB,2,FALSE)+H37*(VLOOKUP(E37,ParametersB,IF(G37=Lijsten!B$68,3,4),FALSE)+VLOOKUP(E37,ParametersB,5,FALSE))-2/24/60</f>
        <v>0.75555555555555565</v>
      </c>
      <c r="E37" s="23" t="s">
        <v>314</v>
      </c>
      <c r="F37" s="23"/>
      <c r="G37" s="23" t="s">
        <v>57</v>
      </c>
      <c r="H37" s="48">
        <f>K37</f>
        <v>0</v>
      </c>
      <c r="I37" s="29"/>
      <c r="J37" s="14"/>
      <c r="K37" s="16">
        <f>COUNTIF(Entries,$E37)</f>
        <v>0</v>
      </c>
      <c r="L37" s="14"/>
      <c r="M37" s="16">
        <f>IF(ISBLANK(N37),_xlfn.CEILING.PRECISE(H37/VLOOKUP(E37,ParametersB,6,FALSE)),N37)</f>
        <v>0</v>
      </c>
      <c r="N37" s="37"/>
      <c r="O37" s="14"/>
    </row>
    <row r="38" spans="1:15" ht="18.75" x14ac:dyDescent="0.25">
      <c r="A38" s="14"/>
      <c r="B38" s="12"/>
      <c r="C38" s="9"/>
      <c r="D38" s="10"/>
      <c r="E38" s="44" t="s">
        <v>39</v>
      </c>
      <c r="F38" s="74" t="s">
        <v>543</v>
      </c>
      <c r="G38" s="11"/>
      <c r="H38" s="31"/>
      <c r="I38" s="30"/>
      <c r="J38" s="15"/>
      <c r="K38" s="65"/>
      <c r="L38" s="15"/>
      <c r="M38" s="30"/>
      <c r="N38" s="36"/>
      <c r="O38" s="15"/>
    </row>
    <row r="39" spans="1:15" ht="18.75" hidden="1" x14ac:dyDescent="0.25">
      <c r="A39" s="22"/>
      <c r="B39" s="12"/>
      <c r="C39" s="7">
        <f>IF(ISBLANK(A39),D37+IF(E38=Lijsten!$B$64,15/24/60,0),A39)</f>
        <v>0.76597222222222228</v>
      </c>
      <c r="D39" s="8">
        <f>C39+M39*VLOOKUP(E39,ParametersB,2,FALSE)+H39*(VLOOKUP(E39,ParametersB,IF(G39=Lijsten!B$68,3,4),FALSE)+VLOOKUP(E39,ParametersB,5,FALSE))</f>
        <v>0.76597222222222228</v>
      </c>
      <c r="E39" s="111" t="s">
        <v>61</v>
      </c>
      <c r="F39" s="23"/>
      <c r="G39" s="23" t="s">
        <v>57</v>
      </c>
      <c r="H39" s="48">
        <f>K39</f>
        <v>0</v>
      </c>
      <c r="I39" s="29"/>
      <c r="J39" s="14"/>
      <c r="K39" s="16">
        <f>COUNTIF(Entries,$E39)</f>
        <v>0</v>
      </c>
      <c r="L39" s="14"/>
      <c r="M39" s="16">
        <f>IF(ISBLANK(N39),_xlfn.CEILING.PRECISE(H39/VLOOKUP(E39,ParametersB,6,FALSE)),N39)</f>
        <v>0</v>
      </c>
      <c r="N39" s="37"/>
      <c r="O39" s="14"/>
    </row>
    <row r="40" spans="1:15" ht="18.75" hidden="1" x14ac:dyDescent="0.25">
      <c r="A40" s="14"/>
      <c r="B40" s="12"/>
      <c r="C40" s="9"/>
      <c r="D40" s="10"/>
      <c r="E40" s="44" t="s">
        <v>40</v>
      </c>
      <c r="F40" s="74"/>
      <c r="G40" s="11"/>
      <c r="H40" s="31"/>
      <c r="I40" s="30"/>
      <c r="J40" s="15"/>
      <c r="K40" s="65"/>
      <c r="L40" s="15"/>
      <c r="M40" s="30"/>
      <c r="N40" s="36"/>
      <c r="O40" s="15"/>
    </row>
    <row r="41" spans="1:15" ht="18.75" hidden="1" x14ac:dyDescent="0.25">
      <c r="A41" s="22"/>
      <c r="B41" s="12"/>
      <c r="C41" s="7">
        <f>IF(ISBLANK(A41),D39+IF(E40=Lijsten!$B$64,15/24/60,0),A41)</f>
        <v>0.76597222222222228</v>
      </c>
      <c r="D41" s="8">
        <f>C41+M41*VLOOKUP(E41,ParametersB,2,FALSE)+H41*(VLOOKUP(E41,ParametersB,IF(G41=Lijsten!B$68,3,4),FALSE)+VLOOKUP(E41,ParametersB,5,FALSE))</f>
        <v>0.76597222222222228</v>
      </c>
      <c r="E41" s="111" t="s">
        <v>61</v>
      </c>
      <c r="F41" s="23"/>
      <c r="G41" s="23" t="s">
        <v>57</v>
      </c>
      <c r="H41" s="48">
        <f>K41</f>
        <v>0</v>
      </c>
      <c r="I41" s="29"/>
      <c r="J41" s="14"/>
      <c r="K41" s="16">
        <f>COUNTIF(Entries,$E41)</f>
        <v>0</v>
      </c>
      <c r="L41" s="14"/>
      <c r="M41" s="16">
        <f>IF(ISBLANK(N41),_xlfn.CEILING.PRECISE(H41/VLOOKUP(E41,ParametersB,6,FALSE)),N41)</f>
        <v>0</v>
      </c>
      <c r="N41" s="37"/>
      <c r="O41" s="14"/>
    </row>
    <row r="42" spans="1:15" ht="18.75" hidden="1" x14ac:dyDescent="0.25">
      <c r="A42" s="14"/>
      <c r="B42" s="12"/>
      <c r="C42" s="9"/>
      <c r="D42" s="10"/>
      <c r="E42" s="44" t="s">
        <v>40</v>
      </c>
      <c r="F42" s="74"/>
      <c r="G42" s="11"/>
      <c r="H42" s="31"/>
      <c r="I42" s="30"/>
      <c r="J42" s="15"/>
      <c r="K42" s="65"/>
      <c r="L42" s="15"/>
      <c r="M42" s="30"/>
      <c r="N42" s="36"/>
      <c r="O42" s="15"/>
    </row>
    <row r="43" spans="1:15" ht="18.75" x14ac:dyDescent="0.25">
      <c r="A43" s="22"/>
      <c r="B43" s="12"/>
      <c r="C43" s="7">
        <f>IF(ISBLANK(A43),D41+IF(E42=Lijsten!$B$64,15/24/60,0),A43)</f>
        <v>0.76597222222222228</v>
      </c>
      <c r="D43" s="8">
        <f>C43+M43*VLOOKUP(E43,ParametersB,2,FALSE)+H43*(VLOOKUP(E43,ParametersB,IF(G43=Lijsten!B$68,3,4),FALSE)+VLOOKUP(E43,ParametersB,5,FALSE))</f>
        <v>0.76597222222222228</v>
      </c>
      <c r="E43" s="23" t="s">
        <v>223</v>
      </c>
      <c r="F43" s="23"/>
      <c r="G43" s="23" t="s">
        <v>57</v>
      </c>
      <c r="H43" s="48">
        <f>K43</f>
        <v>0</v>
      </c>
      <c r="I43" s="29" t="s">
        <v>541</v>
      </c>
      <c r="J43" s="14"/>
      <c r="K43" s="16">
        <f>COUNTIF(Entries,$E43)</f>
        <v>0</v>
      </c>
      <c r="L43" s="14"/>
      <c r="M43" s="16">
        <f>IF(ISBLANK(N43),_xlfn.CEILING.PRECISE(H43/VLOOKUP(E43,ParametersB,6,FALSE)),N43)</f>
        <v>0</v>
      </c>
      <c r="N43" s="37">
        <v>0</v>
      </c>
      <c r="O43" s="14"/>
    </row>
    <row r="44" spans="1:15" ht="3.95" customHeight="1" x14ac:dyDescent="0.25">
      <c r="A44" s="14"/>
      <c r="B44" s="12"/>
      <c r="C44" s="9"/>
      <c r="D44" s="10"/>
      <c r="E44" s="44" t="s">
        <v>40</v>
      </c>
      <c r="F44" s="74"/>
      <c r="G44" s="11"/>
      <c r="H44" s="31"/>
      <c r="I44" s="30"/>
      <c r="J44" s="15"/>
      <c r="K44" s="65"/>
      <c r="L44" s="15"/>
      <c r="M44" s="30"/>
      <c r="N44" s="36"/>
      <c r="O44" s="15"/>
    </row>
    <row r="45" spans="1:15" ht="18.75" x14ac:dyDescent="0.25">
      <c r="A45" s="22"/>
      <c r="B45" s="12"/>
      <c r="C45" s="7">
        <f>IF(ISBLANK(A45),D43+IF(E44=Lijsten!$B$64,15/24/60,0),A45)</f>
        <v>0.76597222222222228</v>
      </c>
      <c r="D45" s="8">
        <f>C45+M45*VLOOKUP(E45,ParametersB,2,FALSE)+H45*(VLOOKUP(E45,ParametersB,IF(G45=Lijsten!B$68,3,4),FALSE)+VLOOKUP(E45,ParametersB,5,FALSE))</f>
        <v>0.76597222222222228</v>
      </c>
      <c r="E45" s="23" t="s">
        <v>221</v>
      </c>
      <c r="F45" s="23"/>
      <c r="G45" s="23" t="s">
        <v>57</v>
      </c>
      <c r="H45" s="48">
        <f>K45</f>
        <v>0</v>
      </c>
      <c r="I45" s="29"/>
      <c r="J45" s="14"/>
      <c r="K45" s="16">
        <f>COUNTIF(Entries,$E45)</f>
        <v>0</v>
      </c>
      <c r="L45" s="14"/>
      <c r="M45" s="16">
        <f>IF(ISBLANK(N45),_xlfn.CEILING.PRECISE(H45/VLOOKUP(E45,ParametersB,6,FALSE)),N45)</f>
        <v>0</v>
      </c>
      <c r="N45" s="37"/>
      <c r="O45" s="14"/>
    </row>
    <row r="46" spans="1:15" ht="18.75" x14ac:dyDescent="0.25">
      <c r="A46" s="14"/>
      <c r="B46" s="12"/>
      <c r="C46" s="9"/>
      <c r="D46" s="10"/>
      <c r="E46" s="44" t="s">
        <v>39</v>
      </c>
      <c r="F46" s="74"/>
      <c r="G46" s="11"/>
      <c r="H46" s="31"/>
      <c r="I46" s="30"/>
      <c r="J46" s="15"/>
      <c r="K46" s="65"/>
      <c r="L46" s="15"/>
      <c r="M46" s="30"/>
      <c r="N46" s="36"/>
      <c r="O46" s="15"/>
    </row>
    <row r="47" spans="1:15" ht="18.75" hidden="1" x14ac:dyDescent="0.25">
      <c r="A47" s="22"/>
      <c r="B47" s="12"/>
      <c r="C47" s="7">
        <f>IF(ISBLANK(A47),D45+IF(E46=Lijsten!$B$64,15/24/60,0),A47)</f>
        <v>0.77638888888888891</v>
      </c>
      <c r="D47" s="8">
        <f>C47+M47*VLOOKUP(E47,ParametersB,2,FALSE)+H47*(VLOOKUP(E47,ParametersB,IF(G47=Lijsten!B$68,3,4),FALSE)+VLOOKUP(E47,ParametersB,5,FALSE))</f>
        <v>0.77638888888888891</v>
      </c>
      <c r="E47" s="23" t="s">
        <v>322</v>
      </c>
      <c r="F47" s="23"/>
      <c r="G47" s="23" t="s">
        <v>57</v>
      </c>
      <c r="H47" s="48">
        <f>K47</f>
        <v>0</v>
      </c>
      <c r="I47" s="29"/>
      <c r="J47" s="14"/>
      <c r="K47" s="16">
        <f>COUNTIF(Entries,$E47)</f>
        <v>0</v>
      </c>
      <c r="L47" s="14"/>
      <c r="M47" s="16">
        <f>IF(ISBLANK(N47),_xlfn.CEILING.PRECISE(H47/VLOOKUP(E47,ParametersB,6,FALSE)),N47)</f>
        <v>0</v>
      </c>
      <c r="N47" s="37"/>
      <c r="O47" s="14"/>
    </row>
    <row r="48" spans="1:15" ht="3.95" hidden="1" customHeight="1" x14ac:dyDescent="0.25">
      <c r="A48" s="14"/>
      <c r="B48" s="12"/>
      <c r="C48" s="9"/>
      <c r="D48" s="10"/>
      <c r="E48" s="44" t="s">
        <v>40</v>
      </c>
      <c r="F48" s="74"/>
      <c r="G48" s="11"/>
      <c r="H48" s="31"/>
      <c r="I48" s="30"/>
      <c r="J48" s="15"/>
      <c r="K48" s="65"/>
      <c r="L48" s="15"/>
      <c r="M48" s="30"/>
      <c r="N48" s="36"/>
      <c r="O48" s="15"/>
    </row>
    <row r="49" spans="1:15" ht="18.75" x14ac:dyDescent="0.25">
      <c r="A49" s="22"/>
      <c r="B49" s="12"/>
      <c r="C49" s="7">
        <f>IF(ISBLANK(A49),D47+IF(E48=Lijsten!$B$64,15/24/60,0),A49)</f>
        <v>0.77638888888888891</v>
      </c>
      <c r="D49" s="8">
        <f>C49+M49*VLOOKUP(E49,ParametersB,2,FALSE)+H49*(VLOOKUP(E49,ParametersB,IF(G49=Lijsten!B$68,3,4),FALSE)+VLOOKUP(E49,ParametersB,5,FALSE))</f>
        <v>0.77638888888888891</v>
      </c>
      <c r="E49" s="23" t="s">
        <v>312</v>
      </c>
      <c r="F49" s="23"/>
      <c r="G49" s="23" t="s">
        <v>57</v>
      </c>
      <c r="H49" s="48">
        <f>K49</f>
        <v>0</v>
      </c>
      <c r="I49" s="29" t="s">
        <v>542</v>
      </c>
      <c r="J49" s="14"/>
      <c r="K49" s="16">
        <f>COUNTIF(Entries,$E49)</f>
        <v>0</v>
      </c>
      <c r="L49" s="14"/>
      <c r="M49" s="16">
        <f>IF(ISBLANK(N49),_xlfn.CEILING.PRECISE(H49/VLOOKUP(E49,ParametersB,6,FALSE)),N49)</f>
        <v>0</v>
      </c>
      <c r="N49" s="37"/>
      <c r="O49" s="14"/>
    </row>
    <row r="50" spans="1:15" ht="3.95" customHeight="1" x14ac:dyDescent="0.25">
      <c r="A50" s="14"/>
      <c r="B50" s="12"/>
      <c r="C50" s="9"/>
      <c r="D50" s="10"/>
      <c r="E50" s="44" t="s">
        <v>40</v>
      </c>
      <c r="F50" s="74"/>
      <c r="G50" s="11"/>
      <c r="H50" s="31"/>
      <c r="I50" s="30"/>
      <c r="J50" s="15"/>
      <c r="K50" s="65"/>
      <c r="L50" s="15"/>
      <c r="M50" s="30"/>
      <c r="N50" s="36"/>
      <c r="O50" s="15"/>
    </row>
    <row r="51" spans="1:15" ht="18.75" hidden="1" x14ac:dyDescent="0.25">
      <c r="A51" s="22"/>
      <c r="B51" s="12"/>
      <c r="C51" s="7">
        <f>IF(ISBLANK(A51),D49+IF(E50=Lijsten!$B$64,15/24/60,0),A51)</f>
        <v>0.77638888888888891</v>
      </c>
      <c r="D51" s="8">
        <f>C51+M51*VLOOKUP(E51,ParametersB,2,FALSE)+H51*(VLOOKUP(E51,ParametersB,IF(G51=Lijsten!B$68,3,4),FALSE)+VLOOKUP(E51,ParametersB,5,FALSE))</f>
        <v>0.77638888888888891</v>
      </c>
      <c r="E51" s="111" t="s">
        <v>61</v>
      </c>
      <c r="F51" s="23"/>
      <c r="G51" s="23" t="s">
        <v>57</v>
      </c>
      <c r="H51" s="48">
        <f>K51</f>
        <v>0</v>
      </c>
      <c r="I51" s="29"/>
      <c r="J51" s="14"/>
      <c r="K51" s="16">
        <f>COUNTIF(Entries,$E51)</f>
        <v>0</v>
      </c>
      <c r="L51" s="14"/>
      <c r="M51" s="16">
        <f>IF(ISBLANK(N51),_xlfn.CEILING.PRECISE(H51/VLOOKUP(E51,ParametersB,6,FALSE)),N51)</f>
        <v>0</v>
      </c>
      <c r="N51" s="37"/>
      <c r="O51" s="14"/>
    </row>
    <row r="52" spans="1:15" ht="18.75" hidden="1" x14ac:dyDescent="0.25">
      <c r="A52" s="14"/>
      <c r="B52" s="12"/>
      <c r="C52" s="9"/>
      <c r="D52" s="10"/>
      <c r="E52" s="44" t="s">
        <v>40</v>
      </c>
      <c r="F52" s="74"/>
      <c r="G52" s="11"/>
      <c r="H52" s="31"/>
      <c r="I52" s="30"/>
      <c r="J52" s="15"/>
      <c r="K52" s="65"/>
      <c r="L52" s="15"/>
      <c r="M52" s="30"/>
      <c r="N52" s="36"/>
      <c r="O52" s="15"/>
    </row>
    <row r="53" spans="1:15" ht="18.75" hidden="1" x14ac:dyDescent="0.25">
      <c r="A53" s="22"/>
      <c r="B53" s="12"/>
      <c r="C53" s="7">
        <f>IF(ISBLANK(A53),D51+IF(E52=Lijsten!$B$64,15/24/60,0),A53)</f>
        <v>0.77638888888888891</v>
      </c>
      <c r="D53" s="8">
        <f>C53+M53*VLOOKUP(E53,ParametersB,2,FALSE)+H53*(VLOOKUP(E53,ParametersB,IF(G53=Lijsten!B$68,3,4),FALSE)+VLOOKUP(E53,ParametersB,5,FALSE))</f>
        <v>0.77638888888888891</v>
      </c>
      <c r="E53" s="111" t="s">
        <v>61</v>
      </c>
      <c r="F53" s="23"/>
      <c r="G53" s="23" t="s">
        <v>57</v>
      </c>
      <c r="H53" s="48">
        <f>K53</f>
        <v>0</v>
      </c>
      <c r="I53" s="29"/>
      <c r="J53" s="14"/>
      <c r="K53" s="16">
        <f>COUNTIF(Entries,$E53)</f>
        <v>0</v>
      </c>
      <c r="L53" s="14"/>
      <c r="M53" s="16">
        <f>IF(ISBLANK(N53),_xlfn.CEILING.PRECISE(H53/VLOOKUP(E53,ParametersB,6,FALSE)),N53)</f>
        <v>0</v>
      </c>
      <c r="N53" s="37"/>
      <c r="O53" s="14"/>
    </row>
    <row r="54" spans="1:15" ht="18.75" hidden="1" x14ac:dyDescent="0.25">
      <c r="A54" s="14"/>
      <c r="B54" s="12"/>
      <c r="C54" s="9"/>
      <c r="D54" s="10"/>
      <c r="E54" s="44" t="s">
        <v>40</v>
      </c>
      <c r="F54" s="74"/>
      <c r="G54" s="11"/>
      <c r="H54" s="31"/>
      <c r="I54" s="30"/>
      <c r="J54" s="15"/>
      <c r="K54" s="65"/>
      <c r="L54" s="15"/>
      <c r="M54" s="30"/>
      <c r="N54" s="36"/>
      <c r="O54" s="15"/>
    </row>
    <row r="55" spans="1:15" ht="18.75" hidden="1" x14ac:dyDescent="0.25">
      <c r="A55" s="22"/>
      <c r="B55" s="12"/>
      <c r="C55" s="7">
        <f>IF(ISBLANK(A55),D53+IF(E54=Lijsten!$B$64,15/24/60,0),A55)</f>
        <v>0.77638888888888891</v>
      </c>
      <c r="D55" s="8">
        <f>C55+M55*VLOOKUP(E55,ParametersB,2,FALSE)+H55*(VLOOKUP(E55,ParametersB,IF(G55=Lijsten!B$68,3,4),FALSE)+VLOOKUP(E55,ParametersB,5,FALSE))</f>
        <v>0.77638888888888891</v>
      </c>
      <c r="E55" s="23" t="s">
        <v>329</v>
      </c>
      <c r="F55" s="23"/>
      <c r="G55" s="23" t="s">
        <v>57</v>
      </c>
      <c r="H55" s="48">
        <f>K55</f>
        <v>0</v>
      </c>
      <c r="I55" s="29"/>
      <c r="J55" s="14"/>
      <c r="K55" s="16">
        <f>COUNTIF(Entries,$E55)</f>
        <v>0</v>
      </c>
      <c r="L55" s="14"/>
      <c r="M55" s="16">
        <f>IF(ISBLANK(N55),_xlfn.CEILING.PRECISE(H55/VLOOKUP(E55,ParametersB,6,FALSE)),N55)</f>
        <v>0</v>
      </c>
      <c r="N55" s="37"/>
      <c r="O55" s="14"/>
    </row>
    <row r="56" spans="1:15" ht="3.95" hidden="1" customHeight="1" x14ac:dyDescent="0.25">
      <c r="A56" s="14"/>
      <c r="B56" s="12"/>
      <c r="C56" s="9"/>
      <c r="D56" s="10"/>
      <c r="E56" s="44" t="s">
        <v>40</v>
      </c>
      <c r="F56" s="74"/>
      <c r="G56" s="11"/>
      <c r="H56" s="31"/>
      <c r="I56" s="30"/>
      <c r="J56" s="15"/>
      <c r="K56" s="65"/>
      <c r="L56" s="15"/>
      <c r="M56" s="30"/>
      <c r="N56" s="36"/>
      <c r="O56" s="15"/>
    </row>
    <row r="57" spans="1:15" ht="18.75" hidden="1" x14ac:dyDescent="0.25">
      <c r="A57" s="22"/>
      <c r="B57" s="12"/>
      <c r="C57" s="7">
        <f>IF(ISBLANK(A57),D55+IF(E56=Lijsten!$B$64,15/24/60,0),A57)</f>
        <v>0.77638888888888891</v>
      </c>
      <c r="D57" s="8">
        <f>C57+M57*VLOOKUP(E57,ParametersB,2,FALSE)+H57*(VLOOKUP(E57,ParametersB,IF(G57=Lijsten!B$68,3,4),FALSE)+VLOOKUP(E57,ParametersB,5,FALSE))</f>
        <v>0.77638888888888891</v>
      </c>
      <c r="E57" s="23" t="s">
        <v>324</v>
      </c>
      <c r="F57" s="23"/>
      <c r="G57" s="23" t="s">
        <v>57</v>
      </c>
      <c r="H57" s="48">
        <f>K57</f>
        <v>0</v>
      </c>
      <c r="I57" s="29"/>
      <c r="J57" s="14"/>
      <c r="K57" s="16">
        <f>COUNTIF(Entries,$E57)</f>
        <v>0</v>
      </c>
      <c r="L57" s="14"/>
      <c r="M57" s="16">
        <f>IF(ISBLANK(N57),_xlfn.CEILING.PRECISE(H57/VLOOKUP(E57,ParametersB,6,FALSE)),N57)</f>
        <v>0</v>
      </c>
      <c r="N57" s="37"/>
      <c r="O57" s="14"/>
    </row>
    <row r="58" spans="1:15" ht="18.75" hidden="1" x14ac:dyDescent="0.25">
      <c r="A58" s="14"/>
      <c r="B58" s="12"/>
      <c r="C58" s="9"/>
      <c r="D58" s="10"/>
      <c r="E58" s="44" t="s">
        <v>40</v>
      </c>
      <c r="F58" s="74"/>
      <c r="G58" s="11"/>
      <c r="H58" s="31"/>
      <c r="I58" s="30"/>
      <c r="J58" s="15"/>
      <c r="K58" s="65"/>
      <c r="L58" s="15"/>
      <c r="M58" s="30"/>
      <c r="N58" s="36"/>
      <c r="O58" s="15"/>
    </row>
    <row r="59" spans="1:15" ht="18.75" hidden="1" x14ac:dyDescent="0.25">
      <c r="A59" s="22"/>
      <c r="B59" s="12"/>
      <c r="C59" s="7">
        <f>IF(ISBLANK(A59),D57+IF(E58=Lijsten!$B$64,15/24/60,0),A59)</f>
        <v>0.77638888888888891</v>
      </c>
      <c r="D59" s="8">
        <f>C59+M59*VLOOKUP(E59,ParametersB,2,FALSE)+H59*(VLOOKUP(E59,ParametersB,IF(G59=Lijsten!B$68,3,4),FALSE)+VLOOKUP(E59,ParametersB,5,FALSE))</f>
        <v>0.77638888888888891</v>
      </c>
      <c r="E59" s="23" t="s">
        <v>328</v>
      </c>
      <c r="F59" s="23"/>
      <c r="G59" s="23" t="s">
        <v>57</v>
      </c>
      <c r="H59" s="48">
        <f>K59</f>
        <v>0</v>
      </c>
      <c r="I59" s="29"/>
      <c r="J59" s="14"/>
      <c r="K59" s="16">
        <f>COUNTIF(Entries,$E59)</f>
        <v>0</v>
      </c>
      <c r="L59" s="14"/>
      <c r="M59" s="16">
        <f>IF(ISBLANK(N59),_xlfn.CEILING.PRECISE(H59/VLOOKUP(E59,ParametersB,6,FALSE)),N59)</f>
        <v>0</v>
      </c>
      <c r="N59" s="37"/>
      <c r="O59" s="14"/>
    </row>
    <row r="60" spans="1:15" ht="3.95" hidden="1" customHeight="1" x14ac:dyDescent="0.25">
      <c r="A60" s="14"/>
      <c r="B60" s="12"/>
      <c r="C60" s="9"/>
      <c r="D60" s="10"/>
      <c r="E60" s="44" t="s">
        <v>40</v>
      </c>
      <c r="F60" s="74"/>
      <c r="G60" s="11"/>
      <c r="H60" s="31"/>
      <c r="I60" s="30"/>
      <c r="J60" s="15"/>
      <c r="K60" s="65"/>
      <c r="L60" s="15"/>
      <c r="M60" s="30"/>
      <c r="N60" s="36"/>
      <c r="O60" s="15"/>
    </row>
    <row r="61" spans="1:15" ht="18.75" x14ac:dyDescent="0.25">
      <c r="A61" s="22"/>
      <c r="B61" s="12"/>
      <c r="C61" s="7">
        <f>IF(ISBLANK(A61),D59+IF(E60=Lijsten!$B$64,15/24/60,0),A61)</f>
        <v>0.77638888888888891</v>
      </c>
      <c r="D61" s="8">
        <f>C61+M61*VLOOKUP(E61,ParametersB,2,FALSE)+H61*(VLOOKUP(E61,ParametersB,IF(G61=Lijsten!B$68,3,4),FALSE)+VLOOKUP(E61,ParametersB,5,FALSE))</f>
        <v>0.77638888888888891</v>
      </c>
      <c r="E61" s="23" t="s">
        <v>325</v>
      </c>
      <c r="F61" s="23"/>
      <c r="G61" s="23" t="s">
        <v>57</v>
      </c>
      <c r="H61" s="48">
        <f>K61</f>
        <v>0</v>
      </c>
      <c r="I61" s="29" t="s">
        <v>539</v>
      </c>
      <c r="J61" s="14"/>
      <c r="K61" s="16">
        <f>COUNTIF(Entries,$E61)</f>
        <v>0</v>
      </c>
      <c r="L61" s="14"/>
      <c r="M61" s="16">
        <f>IF(ISBLANK(N61),_xlfn.CEILING.PRECISE(H61/VLOOKUP(E61,ParametersB,6,FALSE)),N61)</f>
        <v>0</v>
      </c>
      <c r="N61" s="37"/>
      <c r="O61" s="14"/>
    </row>
    <row r="62" spans="1:15" ht="18.75" hidden="1" x14ac:dyDescent="0.25">
      <c r="A62" s="14"/>
      <c r="B62" s="12"/>
      <c r="C62" s="9"/>
      <c r="D62" s="10"/>
      <c r="E62" s="44" t="s">
        <v>40</v>
      </c>
      <c r="F62" s="74"/>
      <c r="G62" s="11"/>
      <c r="H62" s="31"/>
      <c r="I62" s="30"/>
      <c r="J62" s="15"/>
      <c r="K62" s="65"/>
      <c r="L62" s="15"/>
      <c r="M62" s="30"/>
      <c r="N62" s="36"/>
      <c r="O62" s="15"/>
    </row>
    <row r="63" spans="1:15" ht="18.75" hidden="1" x14ac:dyDescent="0.25">
      <c r="A63" s="22"/>
      <c r="B63" s="12"/>
      <c r="C63" s="7">
        <f>IF(ISBLANK(A63),D61+IF(E62=Lijsten!$B$64,15/24/60,0),A63)</f>
        <v>0.77638888888888891</v>
      </c>
      <c r="D63" s="8">
        <f>C63+M63*VLOOKUP(E63,ParametersB,2,FALSE)+H63*(VLOOKUP(E63,ParametersB,IF(G63=Lijsten!B$68,3,4),FALSE)+VLOOKUP(E63,ParametersB,5,FALSE))</f>
        <v>0.77638888888888891</v>
      </c>
      <c r="E63" s="111" t="s">
        <v>61</v>
      </c>
      <c r="F63" s="23"/>
      <c r="G63" s="23" t="s">
        <v>57</v>
      </c>
      <c r="H63" s="48">
        <f>K63</f>
        <v>0</v>
      </c>
      <c r="I63" s="29"/>
      <c r="J63" s="14"/>
      <c r="K63" s="16">
        <f>COUNTIF(Entries,$E63)</f>
        <v>0</v>
      </c>
      <c r="L63" s="14"/>
      <c r="M63" s="16">
        <f>IF(ISBLANK(N63),_xlfn.CEILING.PRECISE(H63/VLOOKUP(E63,ParametersB,6,FALSE)),N63)</f>
        <v>0</v>
      </c>
      <c r="N63" s="37"/>
      <c r="O63" s="14"/>
    </row>
    <row r="64" spans="1:15" ht="18.75" hidden="1" x14ac:dyDescent="0.25">
      <c r="A64" s="14"/>
      <c r="B64" s="12"/>
      <c r="C64" s="9"/>
      <c r="D64" s="10"/>
      <c r="E64" s="44" t="s">
        <v>40</v>
      </c>
      <c r="F64" s="74"/>
      <c r="G64" s="11"/>
      <c r="H64" s="31"/>
      <c r="I64" s="30"/>
      <c r="J64" s="15"/>
      <c r="K64" s="65"/>
      <c r="L64" s="15"/>
      <c r="M64" s="30"/>
      <c r="N64" s="36"/>
      <c r="O64" s="15"/>
    </row>
    <row r="65" spans="1:15" ht="18.75" hidden="1" x14ac:dyDescent="0.25">
      <c r="A65" s="22"/>
      <c r="B65" s="12"/>
      <c r="C65" s="7">
        <f>IF(ISBLANK(A65),D63+IF(E64=Lijsten!$B$64,15/24/60,0),A65)</f>
        <v>0.77638888888888891</v>
      </c>
      <c r="D65" s="8">
        <f>C65+M65*VLOOKUP(E65,ParametersB,2,FALSE)+H65*(VLOOKUP(E65,ParametersB,IF(G65=Lijsten!B$68,3,4),FALSE)+VLOOKUP(E65,ParametersB,5,FALSE))</f>
        <v>0.77638888888888891</v>
      </c>
      <c r="E65" s="111" t="s">
        <v>61</v>
      </c>
      <c r="F65" s="23"/>
      <c r="G65" s="23" t="s">
        <v>57</v>
      </c>
      <c r="H65" s="48">
        <f>K65</f>
        <v>0</v>
      </c>
      <c r="I65" s="29"/>
      <c r="J65" s="14"/>
      <c r="K65" s="16">
        <f>COUNTIF(Entries,$E65)</f>
        <v>0</v>
      </c>
      <c r="L65" s="14"/>
      <c r="M65" s="16">
        <f>IF(ISBLANK(N65),_xlfn.CEILING.PRECISE(H65/VLOOKUP(E65,ParametersB,6,FALSE)),N65)</f>
        <v>0</v>
      </c>
      <c r="N65" s="37"/>
      <c r="O65" s="14"/>
    </row>
    <row r="66" spans="1:15" ht="18.75" hidden="1" x14ac:dyDescent="0.25">
      <c r="A66" s="14"/>
      <c r="B66" s="12"/>
      <c r="C66" s="9"/>
      <c r="D66" s="10"/>
      <c r="E66" s="44" t="s">
        <v>40</v>
      </c>
      <c r="F66" s="74"/>
      <c r="G66" s="11"/>
      <c r="H66" s="31"/>
      <c r="I66" s="30"/>
      <c r="J66" s="15"/>
      <c r="K66" s="65"/>
      <c r="L66" s="15"/>
      <c r="M66" s="30"/>
      <c r="N66" s="36"/>
      <c r="O66" s="15"/>
    </row>
    <row r="67" spans="1:15" ht="18.75" hidden="1" x14ac:dyDescent="0.25">
      <c r="A67" s="22"/>
      <c r="B67" s="12"/>
      <c r="C67" s="7">
        <f>IF(ISBLANK(A67),D65+IF(E66=Lijsten!$B$64,15/24/60,0),A67)</f>
        <v>0.77638888888888891</v>
      </c>
      <c r="D67" s="8">
        <f>C67+M67*VLOOKUP(E67,ParametersB,2,FALSE)+H67*(VLOOKUP(E67,ParametersB,IF(G67=Lijsten!B$68,3,4),FALSE)+VLOOKUP(E67,ParametersB,5,FALSE))</f>
        <v>0.77638888888888891</v>
      </c>
      <c r="E67" s="23" t="s">
        <v>61</v>
      </c>
      <c r="F67" s="23"/>
      <c r="G67" s="23" t="s">
        <v>57</v>
      </c>
      <c r="H67" s="48">
        <f>K67</f>
        <v>0</v>
      </c>
      <c r="I67" s="29"/>
      <c r="J67" s="14"/>
      <c r="K67" s="16">
        <f>COUNTIF(Entries,$E67)</f>
        <v>0</v>
      </c>
      <c r="L67" s="14"/>
      <c r="M67" s="16">
        <f>IF(ISBLANK(N67),_xlfn.CEILING.PRECISE(H67/VLOOKUP(E67,ParametersB,6,FALSE)),N67)</f>
        <v>0</v>
      </c>
      <c r="N67" s="37"/>
      <c r="O67" s="14"/>
    </row>
    <row r="68" spans="1:15" ht="18.75" hidden="1" x14ac:dyDescent="0.25">
      <c r="A68" s="14"/>
      <c r="B68" s="12"/>
      <c r="C68" s="9"/>
      <c r="D68" s="10"/>
      <c r="E68" s="44" t="s">
        <v>40</v>
      </c>
      <c r="F68" s="74"/>
      <c r="G68" s="11"/>
      <c r="H68" s="31"/>
      <c r="I68" s="30"/>
      <c r="J68" s="15"/>
      <c r="K68" s="65"/>
      <c r="L68" s="15"/>
      <c r="M68" s="30"/>
      <c r="N68" s="36"/>
      <c r="O68" s="15"/>
    </row>
    <row r="69" spans="1:15" ht="18.75" hidden="1" x14ac:dyDescent="0.25">
      <c r="A69" s="22"/>
      <c r="B69" s="12"/>
      <c r="C69" s="7">
        <f>IF(ISBLANK(A69),D67+IF(E68=Lijsten!$B$64,15/24/60,0),A69)</f>
        <v>0.77638888888888891</v>
      </c>
      <c r="D69" s="8">
        <f>C69+M69*VLOOKUP(E69,ParametersB,2,FALSE)+H69*(VLOOKUP(E69,ParametersB,IF(G69=Lijsten!B$68,3,4),FALSE)+VLOOKUP(E69,ParametersB,5,FALSE))</f>
        <v>0.77638888888888891</v>
      </c>
      <c r="E69" s="23" t="s">
        <v>61</v>
      </c>
      <c r="F69" s="23"/>
      <c r="G69" s="23" t="s">
        <v>57</v>
      </c>
      <c r="H69" s="48">
        <f>K69</f>
        <v>0</v>
      </c>
      <c r="I69" s="29"/>
      <c r="J69" s="14"/>
      <c r="K69" s="16">
        <f>COUNTIF(Entries,$E69)</f>
        <v>0</v>
      </c>
      <c r="L69" s="14"/>
      <c r="M69" s="16">
        <f>IF(ISBLANK(N69),_xlfn.CEILING.PRECISE(H69/VLOOKUP(E69,ParametersB,6,FALSE)),N69)</f>
        <v>0</v>
      </c>
      <c r="N69" s="37"/>
      <c r="O69" s="14"/>
    </row>
    <row r="70" spans="1:15" ht="18.75" hidden="1" x14ac:dyDescent="0.25">
      <c r="A70" s="14"/>
      <c r="B70" s="12"/>
      <c r="C70" s="9"/>
      <c r="D70" s="10"/>
      <c r="E70" s="44" t="s">
        <v>40</v>
      </c>
      <c r="F70" s="74"/>
      <c r="G70" s="11"/>
      <c r="H70" s="31"/>
      <c r="I70" s="30"/>
      <c r="J70" s="15"/>
      <c r="K70" s="65"/>
      <c r="L70" s="15"/>
      <c r="M70" s="30"/>
      <c r="N70" s="36"/>
      <c r="O70" s="15"/>
    </row>
    <row r="71" spans="1:15" ht="18.75" hidden="1" x14ac:dyDescent="0.25">
      <c r="A71" s="22"/>
      <c r="B71" s="12"/>
      <c r="C71" s="7">
        <f>IF(ISBLANK(A71),D69+IF(E70=Lijsten!$B$64,15/24/60,0),A71)</f>
        <v>0.77638888888888891</v>
      </c>
      <c r="D71" s="8">
        <f>C71+M71*VLOOKUP(E71,ParametersB,2,FALSE)+H71*(VLOOKUP(E71,ParametersB,IF(G71=Lijsten!B$68,3,4),FALSE)+VLOOKUP(E71,ParametersB,5,FALSE))</f>
        <v>0.77638888888888891</v>
      </c>
      <c r="E71" s="23" t="s">
        <v>61</v>
      </c>
      <c r="F71" s="23"/>
      <c r="G71" s="23" t="s">
        <v>57</v>
      </c>
      <c r="H71" s="48">
        <f>K71</f>
        <v>0</v>
      </c>
      <c r="I71" s="29"/>
      <c r="J71" s="14"/>
      <c r="K71" s="16">
        <f>COUNTIF(Entries,$E71)</f>
        <v>0</v>
      </c>
      <c r="L71" s="14"/>
      <c r="M71" s="16">
        <f>IF(ISBLANK(N71),_xlfn.CEILING.PRECISE(H71/VLOOKUP(E71,ParametersB,6,FALSE)),N71)</f>
        <v>0</v>
      </c>
      <c r="N71" s="37"/>
      <c r="O71" s="14"/>
    </row>
    <row r="72" spans="1:15" ht="18.75" hidden="1" x14ac:dyDescent="0.25">
      <c r="A72" s="14"/>
      <c r="B72" s="12"/>
      <c r="C72" s="9"/>
      <c r="D72" s="10"/>
      <c r="E72" s="44" t="s">
        <v>40</v>
      </c>
      <c r="F72" s="74"/>
      <c r="G72" s="11"/>
      <c r="H72" s="31"/>
      <c r="I72" s="30"/>
      <c r="J72" s="15"/>
      <c r="K72" s="65"/>
      <c r="L72" s="15"/>
      <c r="M72" s="30"/>
      <c r="N72" s="36"/>
      <c r="O72" s="15"/>
    </row>
    <row r="73" spans="1:15" ht="18.75" hidden="1" x14ac:dyDescent="0.25">
      <c r="A73" s="22"/>
      <c r="B73" s="12"/>
      <c r="C73" s="7">
        <f>IF(ISBLANK(A73),D71+IF(E72=Lijsten!$B$64,15/24/60,0),A73)</f>
        <v>0.77638888888888891</v>
      </c>
      <c r="D73" s="8">
        <f>C73+M73*VLOOKUP(E73,ParametersB,2,FALSE)+H73*(VLOOKUP(E73,ParametersB,IF(G73=Lijsten!B$68,3,4),FALSE)+VLOOKUP(E73,ParametersB,5,FALSE))</f>
        <v>0.77638888888888891</v>
      </c>
      <c r="E73" s="23" t="s">
        <v>61</v>
      </c>
      <c r="F73" s="23"/>
      <c r="G73" s="23" t="s">
        <v>57</v>
      </c>
      <c r="H73" s="48">
        <f>K73</f>
        <v>0</v>
      </c>
      <c r="I73" s="29"/>
      <c r="J73" s="14"/>
      <c r="K73" s="16">
        <f>COUNTIF(Entries,$E73)</f>
        <v>0</v>
      </c>
      <c r="L73" s="14"/>
      <c r="M73" s="16">
        <f>IF(ISBLANK(N73),_xlfn.CEILING.PRECISE(H73/VLOOKUP(E73,ParametersB,6,FALSE)),N73)</f>
        <v>0</v>
      </c>
      <c r="N73" s="37"/>
      <c r="O73" s="14"/>
    </row>
    <row r="74" spans="1:15" ht="18.75" hidden="1" x14ac:dyDescent="0.25">
      <c r="A74" s="14"/>
      <c r="B74" s="12"/>
      <c r="C74" s="9"/>
      <c r="D74" s="10"/>
      <c r="E74" s="44" t="s">
        <v>40</v>
      </c>
      <c r="F74" s="74"/>
      <c r="G74" s="11"/>
      <c r="H74" s="31"/>
      <c r="I74" s="30"/>
      <c r="J74" s="15"/>
      <c r="K74" s="65"/>
      <c r="L74" s="15"/>
      <c r="M74" s="30"/>
      <c r="N74" s="36"/>
      <c r="O74" s="15"/>
    </row>
    <row r="75" spans="1:15" ht="18.75" hidden="1" x14ac:dyDescent="0.25">
      <c r="A75" s="22"/>
      <c r="B75" s="12"/>
      <c r="C75" s="7">
        <f>IF(ISBLANK(A75),D73+IF(E74=Lijsten!$B$64,15/24/60,0),A75)</f>
        <v>0.77638888888888891</v>
      </c>
      <c r="D75" s="8">
        <f>C75+M75*VLOOKUP(E75,ParametersB,2,FALSE)+H75*(VLOOKUP(E75,ParametersB,IF(G75=Lijsten!B$68,3,4),FALSE)+VLOOKUP(E75,ParametersB,5,FALSE))</f>
        <v>0.77638888888888891</v>
      </c>
      <c r="E75" s="23" t="s">
        <v>61</v>
      </c>
      <c r="F75" s="23"/>
      <c r="G75" s="23" t="s">
        <v>57</v>
      </c>
      <c r="H75" s="48">
        <f>K75</f>
        <v>0</v>
      </c>
      <c r="I75" s="29"/>
      <c r="J75" s="14"/>
      <c r="K75" s="16">
        <f>COUNTIF(Entries,$E75)</f>
        <v>0</v>
      </c>
      <c r="L75" s="14"/>
      <c r="M75" s="16">
        <f>IF(ISBLANK(N75),_xlfn.CEILING.PRECISE(H75/VLOOKUP(E75,ParametersB,6,FALSE)),N75)</f>
        <v>0</v>
      </c>
      <c r="N75" s="37"/>
      <c r="O75" s="14"/>
    </row>
    <row r="76" spans="1:15" ht="18.75" hidden="1" x14ac:dyDescent="0.25">
      <c r="A76" s="14"/>
      <c r="B76" s="12"/>
      <c r="C76" s="9"/>
      <c r="D76" s="10"/>
      <c r="E76" s="44" t="s">
        <v>40</v>
      </c>
      <c r="F76" s="74"/>
      <c r="G76" s="11"/>
      <c r="H76" s="31"/>
      <c r="I76" s="30"/>
      <c r="J76" s="15"/>
      <c r="K76" s="65"/>
      <c r="L76" s="15"/>
      <c r="M76" s="30"/>
      <c r="N76" s="36"/>
      <c r="O76" s="15"/>
    </row>
    <row r="77" spans="1:15" ht="18.75" hidden="1" x14ac:dyDescent="0.25">
      <c r="A77" s="22"/>
      <c r="B77" s="12"/>
      <c r="C77" s="7">
        <f>IF(ISBLANK(A77),D75+IF(E76=Lijsten!$B$64,15/24/60,0),A77)</f>
        <v>0.77638888888888891</v>
      </c>
      <c r="D77" s="8">
        <f>C77+M77*VLOOKUP(E77,ParametersB,2,FALSE)+H77*(VLOOKUP(E77,ParametersB,IF(G77=Lijsten!B$68,3,4),FALSE)+VLOOKUP(E77,ParametersB,5,FALSE))</f>
        <v>0.77638888888888891</v>
      </c>
      <c r="E77" s="23" t="s">
        <v>61</v>
      </c>
      <c r="F77" s="23"/>
      <c r="G77" s="23" t="s">
        <v>57</v>
      </c>
      <c r="H77" s="48">
        <f>K77</f>
        <v>0</v>
      </c>
      <c r="I77" s="29"/>
      <c r="J77" s="14"/>
      <c r="K77" s="16">
        <f>COUNTIF(Entries,$E77)</f>
        <v>0</v>
      </c>
      <c r="L77" s="14"/>
      <c r="M77" s="16">
        <f>IF(ISBLANK(N77),_xlfn.CEILING.PRECISE(H77/VLOOKUP(E77,ParametersB,6,FALSE)),N77)</f>
        <v>0</v>
      </c>
      <c r="N77" s="37"/>
      <c r="O77" s="14"/>
    </row>
    <row r="78" spans="1:15" ht="18.75" hidden="1" x14ac:dyDescent="0.25">
      <c r="A78" s="14"/>
      <c r="B78" s="12"/>
      <c r="C78" s="9"/>
      <c r="D78" s="10"/>
      <c r="E78" s="44" t="s">
        <v>40</v>
      </c>
      <c r="F78" s="74"/>
      <c r="G78" s="11"/>
      <c r="H78" s="31"/>
      <c r="I78" s="30"/>
      <c r="J78" s="15"/>
      <c r="K78" s="65"/>
      <c r="L78" s="15"/>
      <c r="M78" s="30"/>
      <c r="N78" s="36"/>
      <c r="O78" s="15"/>
    </row>
    <row r="79" spans="1:15" ht="18.75" hidden="1" x14ac:dyDescent="0.25">
      <c r="A79" s="22"/>
      <c r="B79" s="12"/>
      <c r="C79" s="7">
        <f>IF(ISBLANK(A79),D77+IF(E78=Lijsten!$B$64,15/24/60,0),A79)</f>
        <v>0.77638888888888891</v>
      </c>
      <c r="D79" s="8">
        <f>C79+M79*VLOOKUP(E79,ParametersB,2,FALSE)+H79*(VLOOKUP(E79,ParametersB,IF(G79=Lijsten!B$68,3,4),FALSE)+VLOOKUP(E79,ParametersB,5,FALSE))</f>
        <v>0.77638888888888891</v>
      </c>
      <c r="E79" s="23" t="s">
        <v>61</v>
      </c>
      <c r="F79" s="23"/>
      <c r="G79" s="23" t="s">
        <v>57</v>
      </c>
      <c r="H79" s="48">
        <f>K79</f>
        <v>0</v>
      </c>
      <c r="I79" s="29"/>
      <c r="J79" s="14"/>
      <c r="K79" s="16">
        <f>COUNTIF(Entries,$E79)</f>
        <v>0</v>
      </c>
      <c r="L79" s="14"/>
      <c r="M79" s="16">
        <f>IF(ISBLANK(N79),_xlfn.CEILING.PRECISE(H79/VLOOKUP(E79,ParametersB,6,FALSE)),N79)</f>
        <v>0</v>
      </c>
      <c r="N79" s="37"/>
      <c r="O79" s="14"/>
    </row>
    <row r="80" spans="1:15" ht="18.75" hidden="1" x14ac:dyDescent="0.25">
      <c r="A80" s="14"/>
      <c r="B80" s="12"/>
      <c r="C80" s="9"/>
      <c r="D80" s="10"/>
      <c r="E80" s="44" t="s">
        <v>40</v>
      </c>
      <c r="F80" s="74"/>
      <c r="G80" s="11"/>
      <c r="H80" s="31"/>
      <c r="I80" s="30"/>
      <c r="J80" s="15"/>
      <c r="K80" s="65"/>
      <c r="L80" s="15"/>
      <c r="M80" s="30"/>
      <c r="N80" s="36"/>
      <c r="O80" s="15"/>
    </row>
    <row r="81" spans="1:15" ht="18.75" hidden="1" x14ac:dyDescent="0.25">
      <c r="A81" s="22"/>
      <c r="B81" s="12"/>
      <c r="C81" s="7">
        <f>IF(ISBLANK(A81),D79+IF(E80=Lijsten!$B$64,15/24/60,0),A81)</f>
        <v>0.77638888888888891</v>
      </c>
      <c r="D81" s="8">
        <f>C81+M81*VLOOKUP(E81,ParametersB,2,FALSE)+H81*(VLOOKUP(E81,ParametersB,IF(G81=Lijsten!B$68,3,4),FALSE)+VLOOKUP(E81,ParametersB,5,FALSE))</f>
        <v>0.77638888888888891</v>
      </c>
      <c r="E81" s="23" t="s">
        <v>61</v>
      </c>
      <c r="F81" s="23"/>
      <c r="G81" s="23" t="s">
        <v>57</v>
      </c>
      <c r="H81" s="48">
        <f>K81</f>
        <v>0</v>
      </c>
      <c r="I81" s="29"/>
      <c r="J81" s="14"/>
      <c r="K81" s="16">
        <f>COUNTIF(Entries,$E81)</f>
        <v>0</v>
      </c>
      <c r="L81" s="14"/>
      <c r="M81" s="16">
        <f>IF(ISBLANK(N81),_xlfn.CEILING.PRECISE(H81/VLOOKUP(E81,ParametersB,6,FALSE)),N81)</f>
        <v>0</v>
      </c>
      <c r="N81" s="37"/>
      <c r="O81" s="14"/>
    </row>
    <row r="82" spans="1:15" ht="18.75" hidden="1" x14ac:dyDescent="0.25">
      <c r="A82" s="14"/>
      <c r="B82" s="12"/>
      <c r="C82" s="9"/>
      <c r="D82" s="10"/>
      <c r="E82" s="44" t="s">
        <v>40</v>
      </c>
      <c r="F82" s="74"/>
      <c r="G82" s="11"/>
      <c r="H82" s="31"/>
      <c r="I82" s="30"/>
      <c r="J82" s="15"/>
      <c r="K82" s="65"/>
      <c r="L82" s="15"/>
      <c r="M82" s="30"/>
      <c r="N82" s="36"/>
      <c r="O82" s="15"/>
    </row>
    <row r="83" spans="1:15" ht="18.75" hidden="1" x14ac:dyDescent="0.25">
      <c r="A83" s="22"/>
      <c r="B83" s="12"/>
      <c r="C83" s="7">
        <f>IF(ISBLANK(A83),D81+IF(E82=Lijsten!$B$64,15/24/60,0),A83)</f>
        <v>0.77638888888888891</v>
      </c>
      <c r="D83" s="8">
        <f>C83+M83*VLOOKUP(E83,ParametersB,2,FALSE)+H83*(VLOOKUP(E83,ParametersB,IF(G83=Lijsten!B$68,3,4),FALSE)+VLOOKUP(E83,ParametersB,5,FALSE))</f>
        <v>0.77638888888888891</v>
      </c>
      <c r="E83" s="23" t="s">
        <v>61</v>
      </c>
      <c r="F83" s="23"/>
      <c r="G83" s="23" t="s">
        <v>57</v>
      </c>
      <c r="H83" s="48">
        <f>K83</f>
        <v>0</v>
      </c>
      <c r="I83" s="29"/>
      <c r="J83" s="14"/>
      <c r="K83" s="16">
        <f>COUNTIF(Entries,$E83)</f>
        <v>0</v>
      </c>
      <c r="L83" s="14"/>
      <c r="M83" s="16">
        <f>IF(ISBLANK(N83),_xlfn.CEILING.PRECISE(H83/VLOOKUP(E83,ParametersB,6,FALSE)),N83)</f>
        <v>0</v>
      </c>
      <c r="N83" s="37"/>
      <c r="O83" s="14"/>
    </row>
    <row r="84" spans="1:15" ht="18.75" hidden="1" x14ac:dyDescent="0.25">
      <c r="A84" s="14"/>
      <c r="B84" s="12"/>
      <c r="C84" s="9"/>
      <c r="D84" s="10"/>
      <c r="E84" s="44" t="s">
        <v>40</v>
      </c>
      <c r="F84" s="74"/>
      <c r="G84" s="11"/>
      <c r="H84" s="31"/>
      <c r="I84" s="30"/>
      <c r="J84" s="15"/>
      <c r="K84" s="65"/>
      <c r="L84" s="15"/>
      <c r="M84" s="30"/>
      <c r="N84" s="36"/>
      <c r="O84" s="15"/>
    </row>
    <row r="85" spans="1:15" ht="18.75" hidden="1" x14ac:dyDescent="0.25">
      <c r="A85" s="22"/>
      <c r="B85" s="12"/>
      <c r="C85" s="7">
        <f>IF(ISBLANK(A85),D83+IF(E84=Lijsten!$B$64,15/24/60,0),A85)</f>
        <v>0.77638888888888891</v>
      </c>
      <c r="D85" s="8">
        <f>C85+M85*VLOOKUP(E85,ParametersB,2,FALSE)+H85*(VLOOKUP(E85,ParametersB,IF(G85=Lijsten!B$68,3,4),FALSE)+VLOOKUP(E85,ParametersB,5,FALSE))</f>
        <v>0.77638888888888891</v>
      </c>
      <c r="E85" s="23" t="s">
        <v>61</v>
      </c>
      <c r="F85" s="23"/>
      <c r="G85" s="23" t="s">
        <v>57</v>
      </c>
      <c r="H85" s="48">
        <f>K85</f>
        <v>0</v>
      </c>
      <c r="I85" s="29"/>
      <c r="J85" s="14"/>
      <c r="K85" s="16">
        <f>COUNTIF(Entries,$E85)</f>
        <v>0</v>
      </c>
      <c r="L85" s="14"/>
      <c r="M85" s="16">
        <f>IF(ISBLANK(N85),_xlfn.CEILING.PRECISE(H85/VLOOKUP(E85,ParametersB,6,FALSE)),N85)</f>
        <v>0</v>
      </c>
      <c r="N85" s="37"/>
      <c r="O85" s="14"/>
    </row>
    <row r="86" spans="1:15" ht="18.75" hidden="1" x14ac:dyDescent="0.25">
      <c r="A86" s="14"/>
      <c r="B86" s="12"/>
      <c r="C86" s="9"/>
      <c r="D86" s="10"/>
      <c r="E86" s="44" t="s">
        <v>40</v>
      </c>
      <c r="F86" s="74"/>
      <c r="G86" s="11"/>
      <c r="H86" s="31"/>
      <c r="I86" s="30"/>
      <c r="J86" s="15"/>
      <c r="K86" s="65"/>
      <c r="L86" s="15"/>
      <c r="M86" s="30"/>
      <c r="N86" s="36"/>
      <c r="O86" s="15"/>
    </row>
    <row r="87" spans="1:15" ht="18.75" hidden="1" x14ac:dyDescent="0.25">
      <c r="A87" s="22"/>
      <c r="B87" s="12"/>
      <c r="C87" s="7">
        <f>IF(ISBLANK(A87),D85+IF(E86=Lijsten!$B$64,15/24/60,0),A87)</f>
        <v>0.77638888888888891</v>
      </c>
      <c r="D87" s="8">
        <f>C87+M87*VLOOKUP(E87,ParametersB,2,FALSE)+H87*(VLOOKUP(E87,ParametersB,IF(G87=Lijsten!B$68,3,4),FALSE)+VLOOKUP(E87,ParametersB,5,FALSE))</f>
        <v>0.77638888888888891</v>
      </c>
      <c r="E87" s="23" t="s">
        <v>61</v>
      </c>
      <c r="F87" s="23"/>
      <c r="G87" s="23" t="s">
        <v>57</v>
      </c>
      <c r="H87" s="48">
        <f>K87</f>
        <v>0</v>
      </c>
      <c r="I87" s="29"/>
      <c r="J87" s="14"/>
      <c r="K87" s="16">
        <f>COUNTIF(Entries,$E87)</f>
        <v>0</v>
      </c>
      <c r="L87" s="14"/>
      <c r="M87" s="16">
        <f>IF(ISBLANK(N87),_xlfn.CEILING.PRECISE(H87/VLOOKUP(E87,ParametersB,6,FALSE)),N87)</f>
        <v>0</v>
      </c>
      <c r="N87" s="37"/>
      <c r="O87" s="14"/>
    </row>
    <row r="88" spans="1:15" ht="18.75" hidden="1" x14ac:dyDescent="0.25">
      <c r="A88" s="14"/>
      <c r="B88" s="12"/>
      <c r="C88" s="9"/>
      <c r="D88" s="10"/>
      <c r="E88" s="44" t="s">
        <v>40</v>
      </c>
      <c r="F88" s="74"/>
      <c r="G88" s="11"/>
      <c r="H88" s="31"/>
      <c r="I88" s="30"/>
      <c r="J88" s="15"/>
      <c r="K88" s="65"/>
      <c r="L88" s="15"/>
      <c r="M88" s="30"/>
      <c r="N88" s="36"/>
      <c r="O88" s="15"/>
    </row>
    <row r="89" spans="1:15" ht="18.75" hidden="1" x14ac:dyDescent="0.25">
      <c r="A89" s="22"/>
      <c r="B89" s="12"/>
      <c r="C89" s="7">
        <f>IF(ISBLANK(A89),D87+IF(E88=Lijsten!$B$64,15/24/60,0),A89)</f>
        <v>0.77638888888888891</v>
      </c>
      <c r="D89" s="8">
        <f>C89+M89*VLOOKUP(E89,ParametersB,2,FALSE)+H89*(VLOOKUP(E89,ParametersB,IF(G89=Lijsten!B$68,3,4),FALSE)+VLOOKUP(E89,ParametersB,5,FALSE))</f>
        <v>0.77638888888888891</v>
      </c>
      <c r="E89" s="23" t="s">
        <v>61</v>
      </c>
      <c r="F89" s="23"/>
      <c r="G89" s="23" t="s">
        <v>57</v>
      </c>
      <c r="H89" s="48">
        <f>K89</f>
        <v>0</v>
      </c>
      <c r="I89" s="29"/>
      <c r="J89" s="14"/>
      <c r="K89" s="16">
        <f>COUNTIF(Entries,$E89)</f>
        <v>0</v>
      </c>
      <c r="L89" s="14"/>
      <c r="M89" s="16">
        <f>IF(ISBLANK(N89),_xlfn.CEILING.PRECISE(H89/VLOOKUP(E89,ParametersB,6,FALSE)),N89)</f>
        <v>0</v>
      </c>
      <c r="N89" s="37"/>
      <c r="O89" s="14"/>
    </row>
    <row r="90" spans="1:15" ht="18.75" hidden="1" x14ac:dyDescent="0.25">
      <c r="A90" s="14"/>
      <c r="B90" s="12"/>
      <c r="C90" s="9"/>
      <c r="D90" s="10"/>
      <c r="E90" s="44" t="s">
        <v>40</v>
      </c>
      <c r="F90" s="74"/>
      <c r="G90" s="11"/>
      <c r="H90" s="31"/>
      <c r="I90" s="30"/>
      <c r="J90" s="15"/>
      <c r="K90" s="65"/>
      <c r="L90" s="15"/>
      <c r="M90" s="30"/>
      <c r="N90" s="36"/>
      <c r="O90" s="15"/>
    </row>
    <row r="91" spans="1:15" ht="18.75" hidden="1" x14ac:dyDescent="0.25">
      <c r="A91" s="22"/>
      <c r="B91" s="12"/>
      <c r="C91" s="7">
        <f>IF(ISBLANK(A91),D89+IF(E90=Lijsten!$B$64,15/24/60,0),A91)</f>
        <v>0.77638888888888891</v>
      </c>
      <c r="D91" s="8">
        <f>C91+M91*VLOOKUP(E91,ParametersB,2,FALSE)+H91*(VLOOKUP(E91,ParametersB,IF(G91=Lijsten!B$68,3,4),FALSE)+VLOOKUP(E91,ParametersB,5,FALSE))</f>
        <v>0.77638888888888891</v>
      </c>
      <c r="E91" s="23" t="s">
        <v>61</v>
      </c>
      <c r="F91" s="23"/>
      <c r="G91" s="23" t="s">
        <v>57</v>
      </c>
      <c r="H91" s="48">
        <f>K91</f>
        <v>0</v>
      </c>
      <c r="I91" s="29"/>
      <c r="J91" s="14"/>
      <c r="K91" s="16">
        <f>COUNTIF(Entries,$E91)</f>
        <v>0</v>
      </c>
      <c r="L91" s="14"/>
      <c r="M91" s="16">
        <f>IF(ISBLANK(N91),_xlfn.CEILING.PRECISE(H91/VLOOKUP(E91,ParametersB,6,FALSE)),N91)</f>
        <v>0</v>
      </c>
      <c r="N91" s="37"/>
      <c r="O91" s="14"/>
    </row>
    <row r="92" spans="1:15" ht="18.75" hidden="1" x14ac:dyDescent="0.25">
      <c r="A92" s="14"/>
      <c r="B92" s="12"/>
      <c r="C92" s="9"/>
      <c r="D92" s="10"/>
      <c r="E92" s="44" t="s">
        <v>40</v>
      </c>
      <c r="F92" s="74"/>
      <c r="G92" s="11"/>
      <c r="H92" s="31"/>
      <c r="I92" s="30"/>
      <c r="J92" s="15"/>
      <c r="K92" s="65"/>
      <c r="L92" s="15"/>
      <c r="M92" s="30"/>
      <c r="N92" s="36"/>
      <c r="O92" s="15"/>
    </row>
    <row r="93" spans="1:15" ht="18.75" hidden="1" x14ac:dyDescent="0.25">
      <c r="A93" s="22"/>
      <c r="B93" s="12"/>
      <c r="C93" s="7">
        <f>IF(ISBLANK(A93),D91+IF(E92=Lijsten!$B$64,15/24/60,0),A93)</f>
        <v>0.77638888888888891</v>
      </c>
      <c r="D93" s="8">
        <f>C93+M93*VLOOKUP(E93,ParametersB,2,FALSE)+H93*(VLOOKUP(E93,ParametersB,IF(G93=Lijsten!B$68,3,4),FALSE)+VLOOKUP(E93,ParametersB,5,FALSE))</f>
        <v>0.77638888888888891</v>
      </c>
      <c r="E93" s="23" t="s">
        <v>61</v>
      </c>
      <c r="F93" s="23"/>
      <c r="G93" s="23" t="s">
        <v>57</v>
      </c>
      <c r="H93" s="48">
        <f>K93</f>
        <v>0</v>
      </c>
      <c r="I93" s="29"/>
      <c r="J93" s="14"/>
      <c r="K93" s="16">
        <f>COUNTIF(Entries,$E93)</f>
        <v>0</v>
      </c>
      <c r="L93" s="14"/>
      <c r="M93" s="16">
        <f>IF(ISBLANK(N93),_xlfn.CEILING.PRECISE(H93/VLOOKUP(E93,ParametersB,6,FALSE)),N93)</f>
        <v>0</v>
      </c>
      <c r="N93" s="37"/>
      <c r="O93" s="14"/>
    </row>
    <row r="94" spans="1:15" ht="18.75" hidden="1" x14ac:dyDescent="0.25">
      <c r="A94" s="14"/>
      <c r="B94" s="12"/>
      <c r="C94" s="9"/>
      <c r="D94" s="10"/>
      <c r="E94" s="44" t="s">
        <v>40</v>
      </c>
      <c r="F94" s="74"/>
      <c r="G94" s="11"/>
      <c r="H94" s="31"/>
      <c r="I94" s="30"/>
      <c r="J94" s="15"/>
      <c r="K94" s="65"/>
      <c r="L94" s="15"/>
      <c r="M94" s="30"/>
      <c r="N94" s="36"/>
      <c r="O94" s="15"/>
    </row>
    <row r="95" spans="1:15" ht="18.75" hidden="1" x14ac:dyDescent="0.25">
      <c r="A95" s="22"/>
      <c r="B95" s="12"/>
      <c r="C95" s="7">
        <f>IF(ISBLANK(A95),D93+IF(E94=Lijsten!$B$64,15/24/60,0),A95)</f>
        <v>0.77638888888888891</v>
      </c>
      <c r="D95" s="8">
        <f>C95+M95*VLOOKUP(E95,ParametersB,2,FALSE)+H95*(VLOOKUP(E95,ParametersB,IF(G95=Lijsten!B$68,3,4),FALSE)+VLOOKUP(E95,ParametersB,5,FALSE))</f>
        <v>0.77638888888888891</v>
      </c>
      <c r="E95" s="23" t="s">
        <v>61</v>
      </c>
      <c r="F95" s="23"/>
      <c r="G95" s="23" t="s">
        <v>57</v>
      </c>
      <c r="H95" s="48">
        <f>K95</f>
        <v>0</v>
      </c>
      <c r="I95" s="29"/>
      <c r="J95" s="14"/>
      <c r="K95" s="16">
        <f>COUNTIF(Entries,$E95)</f>
        <v>0</v>
      </c>
      <c r="L95" s="14"/>
      <c r="M95" s="16">
        <f>IF(ISBLANK(N95),_xlfn.CEILING.PRECISE(H95/VLOOKUP(E95,ParametersB,6,FALSE)),N95)</f>
        <v>0</v>
      </c>
      <c r="N95" s="37"/>
      <c r="O95" s="14"/>
    </row>
    <row r="96" spans="1:15" ht="18.75" hidden="1" x14ac:dyDescent="0.25">
      <c r="A96" s="14"/>
      <c r="B96" s="12"/>
      <c r="C96" s="9"/>
      <c r="D96" s="10"/>
      <c r="E96" s="44" t="s">
        <v>40</v>
      </c>
      <c r="F96" s="74"/>
      <c r="G96" s="11"/>
      <c r="H96" s="31"/>
      <c r="I96" s="30"/>
      <c r="J96" s="15"/>
      <c r="K96" s="65"/>
      <c r="L96" s="15"/>
      <c r="M96" s="30"/>
      <c r="N96" s="36"/>
      <c r="O96" s="15"/>
    </row>
    <row r="97" spans="1:15" ht="18.75" hidden="1" x14ac:dyDescent="0.25">
      <c r="A97" s="22"/>
      <c r="B97" s="12"/>
      <c r="C97" s="7">
        <f>IF(ISBLANK(A97),D95+IF(E96=Lijsten!$B$64,15/24/60,0),A97)</f>
        <v>0.77638888888888891</v>
      </c>
      <c r="D97" s="8">
        <f>C97+M97*VLOOKUP(E97,ParametersB,2,FALSE)+H97*(VLOOKUP(E97,ParametersB,IF(G97=Lijsten!B$68,3,4),FALSE)+VLOOKUP(E97,ParametersB,5,FALSE))</f>
        <v>0.77638888888888891</v>
      </c>
      <c r="E97" s="23" t="s">
        <v>61</v>
      </c>
      <c r="F97" s="23"/>
      <c r="G97" s="23" t="s">
        <v>57</v>
      </c>
      <c r="H97" s="48">
        <f>K97</f>
        <v>0</v>
      </c>
      <c r="I97" s="29"/>
      <c r="J97" s="14"/>
      <c r="K97" s="16">
        <f>COUNTIF(Entries,$E97)</f>
        <v>0</v>
      </c>
      <c r="L97" s="14"/>
      <c r="M97" s="16">
        <f>IF(ISBLANK(N97),_xlfn.CEILING.PRECISE(H97/VLOOKUP(E97,ParametersB,6,FALSE)),N97)</f>
        <v>0</v>
      </c>
      <c r="N97" s="37"/>
      <c r="O97" s="14"/>
    </row>
    <row r="98" spans="1:15" ht="18.75" hidden="1" x14ac:dyDescent="0.25">
      <c r="A98" s="14"/>
      <c r="B98" s="12"/>
      <c r="C98" s="9"/>
      <c r="D98" s="10"/>
      <c r="E98" s="44" t="s">
        <v>40</v>
      </c>
      <c r="F98" s="74"/>
      <c r="G98" s="11"/>
      <c r="H98" s="31"/>
      <c r="I98" s="30"/>
      <c r="J98" s="15"/>
      <c r="K98" s="65"/>
      <c r="L98" s="15"/>
      <c r="M98" s="30"/>
      <c r="N98" s="36"/>
      <c r="O98" s="15"/>
    </row>
    <row r="99" spans="1:15" ht="18.75" hidden="1" x14ac:dyDescent="0.25">
      <c r="A99" s="22"/>
      <c r="B99" s="12"/>
      <c r="C99" s="7">
        <f>IF(ISBLANK(A99),D97+IF(E98=Lijsten!$B$64,15/24/60,0),A99)</f>
        <v>0.77638888888888891</v>
      </c>
      <c r="D99" s="8">
        <f>C99+M99*VLOOKUP(E99,ParametersB,2,FALSE)+H99*(VLOOKUP(E99,ParametersB,IF(G99=Lijsten!B$68,3,4),FALSE)+VLOOKUP(E99,ParametersB,5,FALSE))</f>
        <v>0.77638888888888891</v>
      </c>
      <c r="E99" s="23" t="s">
        <v>61</v>
      </c>
      <c r="F99" s="23"/>
      <c r="G99" s="23" t="s">
        <v>57</v>
      </c>
      <c r="H99" s="48">
        <f>K99</f>
        <v>0</v>
      </c>
      <c r="I99" s="29"/>
      <c r="J99" s="14"/>
      <c r="K99" s="16">
        <f>COUNTIF(Entries,$E99)</f>
        <v>0</v>
      </c>
      <c r="L99" s="14"/>
      <c r="M99" s="16">
        <f>IF(ISBLANK(N99),_xlfn.CEILING.PRECISE(H99/VLOOKUP(E99,ParametersB,6,FALSE)),N99)</f>
        <v>0</v>
      </c>
      <c r="N99" s="37"/>
      <c r="O99" s="14"/>
    </row>
    <row r="100" spans="1:15" ht="18.75" hidden="1" x14ac:dyDescent="0.25">
      <c r="A100" s="14"/>
      <c r="B100" s="12"/>
      <c r="C100" s="9"/>
      <c r="D100" s="10"/>
      <c r="E100" s="44" t="s">
        <v>40</v>
      </c>
      <c r="F100" s="74"/>
      <c r="G100" s="11"/>
      <c r="H100" s="31"/>
      <c r="I100" s="30"/>
      <c r="J100" s="15"/>
      <c r="K100" s="65"/>
      <c r="L100" s="15"/>
      <c r="M100" s="30"/>
      <c r="N100" s="36"/>
      <c r="O100" s="15"/>
    </row>
    <row r="101" spans="1:15" ht="18.75" hidden="1" x14ac:dyDescent="0.25">
      <c r="A101" s="22"/>
      <c r="B101" s="12"/>
      <c r="C101" s="7">
        <f>IF(ISBLANK(A101),D99+IF(E100=Lijsten!$B$64,15/24/60,0),A101)</f>
        <v>0.77638888888888891</v>
      </c>
      <c r="D101" s="8">
        <f>C101+M101*VLOOKUP(E101,ParametersB,2,FALSE)+H101*(VLOOKUP(E101,ParametersB,IF(G101=Lijsten!B$68,3,4),FALSE)+VLOOKUP(E101,ParametersB,5,FALSE))</f>
        <v>0.77638888888888891</v>
      </c>
      <c r="E101" s="23" t="s">
        <v>61</v>
      </c>
      <c r="F101" s="23"/>
      <c r="G101" s="23" t="s">
        <v>57</v>
      </c>
      <c r="H101" s="48">
        <f>K101</f>
        <v>0</v>
      </c>
      <c r="I101" s="29"/>
      <c r="J101" s="14"/>
      <c r="K101" s="16">
        <f>COUNTIF(Entries,$E101)</f>
        <v>0</v>
      </c>
      <c r="L101" s="14"/>
      <c r="M101" s="16">
        <f>IF(ISBLANK(N101),_xlfn.CEILING.PRECISE(H101/VLOOKUP(E101,ParametersB,6,FALSE)),N101)</f>
        <v>0</v>
      </c>
      <c r="N101" s="37"/>
      <c r="O101" s="14"/>
    </row>
    <row r="102" spans="1:15" ht="18.75" hidden="1" x14ac:dyDescent="0.25">
      <c r="A102" s="14"/>
      <c r="B102" s="12"/>
      <c r="C102" s="9"/>
      <c r="D102" s="10"/>
      <c r="E102" s="44" t="s">
        <v>40</v>
      </c>
      <c r="F102" s="74"/>
      <c r="G102" s="11"/>
      <c r="H102" s="31"/>
      <c r="I102" s="30"/>
      <c r="J102" s="15"/>
      <c r="K102" s="65"/>
      <c r="L102" s="15"/>
      <c r="M102" s="30"/>
      <c r="N102" s="36"/>
      <c r="O102" s="15"/>
    </row>
    <row r="103" spans="1:15" ht="18.75" hidden="1" x14ac:dyDescent="0.25">
      <c r="A103" s="22"/>
      <c r="B103" s="12"/>
      <c r="C103" s="7">
        <f>IF(ISBLANK(A103),D101+IF(E102=Lijsten!$B$64,15/24/60,0),A103)</f>
        <v>0.77638888888888891</v>
      </c>
      <c r="D103" s="8">
        <f>C103+M103*VLOOKUP(E103,ParametersB,2,FALSE)+H103*(VLOOKUP(E103,ParametersB,IF(G103=Lijsten!B$68,3,4),FALSE)+VLOOKUP(E103,ParametersB,5,FALSE))</f>
        <v>0.77638888888888891</v>
      </c>
      <c r="E103" s="23" t="s">
        <v>61</v>
      </c>
      <c r="F103" s="23"/>
      <c r="G103" s="23" t="s">
        <v>57</v>
      </c>
      <c r="H103" s="48">
        <f>K103</f>
        <v>0</v>
      </c>
      <c r="I103" s="29"/>
      <c r="J103" s="14"/>
      <c r="K103" s="16">
        <f>COUNTIF(Entries,$E103)</f>
        <v>0</v>
      </c>
      <c r="L103" s="14"/>
      <c r="M103" s="16">
        <f>IF(ISBLANK(N103),_xlfn.CEILING.PRECISE(H103/VLOOKUP(E103,ParametersB,6,FALSE)),N103)</f>
        <v>0</v>
      </c>
      <c r="N103" s="37"/>
      <c r="O103" s="14"/>
    </row>
    <row r="104" spans="1:15" ht="18.75" hidden="1" x14ac:dyDescent="0.25">
      <c r="A104" s="14"/>
      <c r="B104" s="12"/>
      <c r="C104" s="9"/>
      <c r="D104" s="10"/>
      <c r="E104" s="44" t="s">
        <v>40</v>
      </c>
      <c r="F104" s="74"/>
      <c r="G104" s="11"/>
      <c r="H104" s="31"/>
      <c r="I104" s="30"/>
      <c r="J104" s="15"/>
      <c r="K104" s="65"/>
      <c r="L104" s="15"/>
      <c r="M104" s="30"/>
      <c r="N104" s="36"/>
      <c r="O104" s="15"/>
    </row>
    <row r="105" spans="1:15" ht="18.75" hidden="1" x14ac:dyDescent="0.25">
      <c r="A105" s="22"/>
      <c r="B105" s="12"/>
      <c r="C105" s="7">
        <f>IF(ISBLANK(A105),D103+IF(E104=Lijsten!$B$64,15/24/60,0),A105)</f>
        <v>0.77638888888888891</v>
      </c>
      <c r="D105" s="8">
        <f>C105+M105*VLOOKUP(E105,ParametersB,2,FALSE)+H105*(VLOOKUP(E105,ParametersB,IF(G105=Lijsten!B$68,3,4),FALSE)+VLOOKUP(E105,ParametersB,5,FALSE))</f>
        <v>0.77638888888888891</v>
      </c>
      <c r="E105" s="23" t="s">
        <v>61</v>
      </c>
      <c r="F105" s="23"/>
      <c r="G105" s="23" t="s">
        <v>57</v>
      </c>
      <c r="H105" s="48">
        <f>K105</f>
        <v>0</v>
      </c>
      <c r="I105" s="29"/>
      <c r="J105" s="14"/>
      <c r="K105" s="16">
        <f>COUNTIF(Entries,$E105)</f>
        <v>0</v>
      </c>
      <c r="L105" s="14"/>
      <c r="M105" s="16">
        <f>IF(ISBLANK(N105),_xlfn.CEILING.PRECISE(H105/VLOOKUP(E105,ParametersB,6,FALSE)),N105)</f>
        <v>0</v>
      </c>
      <c r="N105" s="37"/>
      <c r="O105" s="14"/>
    </row>
    <row r="106" spans="1:15" ht="18.75" hidden="1" x14ac:dyDescent="0.25">
      <c r="A106" s="14"/>
      <c r="B106" s="12"/>
      <c r="C106" s="9"/>
      <c r="D106" s="10"/>
      <c r="E106" s="44" t="s">
        <v>40</v>
      </c>
      <c r="F106" s="74"/>
      <c r="G106" s="11"/>
      <c r="H106" s="31"/>
      <c r="I106" s="30"/>
      <c r="J106" s="15"/>
      <c r="K106" s="65"/>
      <c r="L106" s="15"/>
      <c r="M106" s="30"/>
      <c r="N106" s="36"/>
      <c r="O106" s="15"/>
    </row>
    <row r="107" spans="1:15" ht="18.75" hidden="1" x14ac:dyDescent="0.25">
      <c r="A107" s="22"/>
      <c r="B107" s="12"/>
      <c r="C107" s="7">
        <f>IF(ISBLANK(A107),D105+IF(E106=Lijsten!$B$64,15/24/60,0),A107)</f>
        <v>0.77638888888888891</v>
      </c>
      <c r="D107" s="8">
        <f>C107+M107*VLOOKUP(E107,ParametersB,2,FALSE)+H107*(VLOOKUP(E107,ParametersB,IF(G107=Lijsten!B$68,3,4),FALSE)+VLOOKUP(E107,ParametersB,5,FALSE))</f>
        <v>0.77638888888888891</v>
      </c>
      <c r="E107" s="23" t="s">
        <v>61</v>
      </c>
      <c r="F107" s="23"/>
      <c r="G107" s="23" t="s">
        <v>57</v>
      </c>
      <c r="H107" s="48">
        <f>K107</f>
        <v>0</v>
      </c>
      <c r="I107" s="29"/>
      <c r="J107" s="14"/>
      <c r="K107" s="16">
        <f>COUNTIF(Entries,$E107)</f>
        <v>0</v>
      </c>
      <c r="L107" s="14"/>
      <c r="M107" s="16">
        <f>IF(ISBLANK(N107),_xlfn.CEILING.PRECISE(H107/VLOOKUP(E107,ParametersB,6,FALSE)),N107)</f>
        <v>0</v>
      </c>
      <c r="N107" s="37"/>
      <c r="O107" s="14"/>
    </row>
    <row r="108" spans="1:15" ht="18.75" hidden="1" x14ac:dyDescent="0.25">
      <c r="A108" s="14"/>
      <c r="B108" s="12"/>
      <c r="C108" s="9"/>
      <c r="D108" s="10"/>
      <c r="E108" s="44" t="s">
        <v>40</v>
      </c>
      <c r="F108" s="74"/>
      <c r="G108" s="11"/>
      <c r="H108" s="31"/>
      <c r="I108" s="30"/>
      <c r="J108" s="15"/>
      <c r="K108" s="65"/>
      <c r="L108" s="15"/>
      <c r="M108" s="30"/>
      <c r="N108" s="36"/>
      <c r="O108" s="15"/>
    </row>
    <row r="109" spans="1:15" ht="18.75" hidden="1" x14ac:dyDescent="0.25">
      <c r="A109" s="22"/>
      <c r="B109" s="12"/>
      <c r="C109" s="7">
        <f>IF(ISBLANK(A109),D107+IF(E108=Lijsten!$B$64,15/24/60,0),A109)</f>
        <v>0.77638888888888891</v>
      </c>
      <c r="D109" s="8">
        <f>C109+M109*VLOOKUP(E109,ParametersB,2,FALSE)+H109*(VLOOKUP(E109,ParametersB,IF(G109=Lijsten!B$68,3,4),FALSE)+VLOOKUP(E109,ParametersB,5,FALSE))</f>
        <v>0.77638888888888891</v>
      </c>
      <c r="E109" s="23" t="s">
        <v>61</v>
      </c>
      <c r="F109" s="23"/>
      <c r="G109" s="23" t="s">
        <v>57</v>
      </c>
      <c r="H109" s="48">
        <f>K109</f>
        <v>0</v>
      </c>
      <c r="I109" s="29"/>
      <c r="J109" s="14"/>
      <c r="K109" s="16">
        <f>COUNTIF(Entries,$E109)</f>
        <v>0</v>
      </c>
      <c r="L109" s="14"/>
      <c r="M109" s="16">
        <f>IF(ISBLANK(N109),_xlfn.CEILING.PRECISE(H109/VLOOKUP(E109,ParametersB,6,FALSE)),N109)</f>
        <v>0</v>
      </c>
      <c r="N109" s="37"/>
      <c r="O109" s="14"/>
    </row>
    <row r="110" spans="1:15" ht="18.75" hidden="1" x14ac:dyDescent="0.25">
      <c r="A110" s="14"/>
      <c r="B110" s="12"/>
      <c r="C110" s="9"/>
      <c r="D110" s="10"/>
      <c r="E110" s="44" t="s">
        <v>40</v>
      </c>
      <c r="F110" s="74"/>
      <c r="G110" s="11"/>
      <c r="H110" s="31"/>
      <c r="I110" s="30"/>
      <c r="J110" s="15"/>
      <c r="K110" s="65"/>
      <c r="L110" s="15"/>
      <c r="M110" s="30"/>
      <c r="N110" s="36"/>
      <c r="O110" s="15"/>
    </row>
    <row r="111" spans="1:15" ht="18.75" hidden="1" x14ac:dyDescent="0.25">
      <c r="A111" s="22"/>
      <c r="B111" s="12"/>
      <c r="C111" s="7">
        <f>IF(ISBLANK(A111),D109+IF(E110=Lijsten!$B$64,15/24/60,0),A111)</f>
        <v>0.77638888888888891</v>
      </c>
      <c r="D111" s="8">
        <f>C111+M111*VLOOKUP(E111,ParametersB,2,FALSE)+H111*(VLOOKUP(E111,ParametersB,IF(G111=Lijsten!B$68,3,4),FALSE)+VLOOKUP(E111,ParametersB,5,FALSE))</f>
        <v>0.77638888888888891</v>
      </c>
      <c r="E111" s="23" t="s">
        <v>61</v>
      </c>
      <c r="F111" s="23"/>
      <c r="G111" s="23" t="s">
        <v>57</v>
      </c>
      <c r="H111" s="48">
        <f>K111</f>
        <v>0</v>
      </c>
      <c r="I111" s="29"/>
      <c r="J111" s="14"/>
      <c r="K111" s="16">
        <f>COUNTIF(Entries,$E111)</f>
        <v>0</v>
      </c>
      <c r="L111" s="14"/>
      <c r="M111" s="16">
        <f>IF(ISBLANK(N111),_xlfn.CEILING.PRECISE(H111/VLOOKUP(E111,ParametersB,6,FALSE)),N111)</f>
        <v>0</v>
      </c>
      <c r="N111" s="37"/>
      <c r="O111" s="14"/>
    </row>
    <row r="112" spans="1:15" ht="18.75" hidden="1" x14ac:dyDescent="0.25">
      <c r="A112" s="14"/>
      <c r="B112" s="12"/>
      <c r="C112" s="9"/>
      <c r="D112" s="10"/>
      <c r="E112" s="44" t="s">
        <v>40</v>
      </c>
      <c r="F112" s="74"/>
      <c r="G112" s="11"/>
      <c r="H112" s="31"/>
      <c r="I112" s="30"/>
      <c r="J112" s="15"/>
      <c r="K112" s="65"/>
      <c r="L112" s="15"/>
      <c r="M112" s="30"/>
      <c r="N112" s="36"/>
      <c r="O112" s="15"/>
    </row>
    <row r="113" spans="1:15" ht="18.75" hidden="1" x14ac:dyDescent="0.25">
      <c r="A113" s="22"/>
      <c r="B113" s="12"/>
      <c r="C113" s="7">
        <f>IF(ISBLANK(A113),D111+IF(E112=Lijsten!$B$64,15/24/60,0),A113)</f>
        <v>0.77638888888888891</v>
      </c>
      <c r="D113" s="8">
        <f>C113+M113*VLOOKUP(E113,ParametersB,2,FALSE)+H113*(VLOOKUP(E113,ParametersB,IF(G113=Lijsten!B$68,3,4),FALSE)+VLOOKUP(E113,ParametersB,5,FALSE))</f>
        <v>0.77638888888888891</v>
      </c>
      <c r="E113" s="23" t="s">
        <v>61</v>
      </c>
      <c r="F113" s="23"/>
      <c r="G113" s="23" t="s">
        <v>57</v>
      </c>
      <c r="H113" s="48">
        <f>K113</f>
        <v>0</v>
      </c>
      <c r="I113" s="29"/>
      <c r="J113" s="14"/>
      <c r="K113" s="16">
        <f>COUNTIF(Entries,$E113)</f>
        <v>0</v>
      </c>
      <c r="L113" s="14"/>
      <c r="M113" s="16">
        <f>IF(ISBLANK(N113),_xlfn.CEILING.PRECISE(H113/VLOOKUP(E113,ParametersB,6,FALSE)),N113)</f>
        <v>0</v>
      </c>
      <c r="N113" s="37"/>
      <c r="O113" s="14"/>
    </row>
    <row r="114" spans="1:15" ht="18.75" hidden="1" x14ac:dyDescent="0.25">
      <c r="A114" s="14"/>
      <c r="B114" s="12"/>
      <c r="C114" s="9"/>
      <c r="D114" s="10"/>
      <c r="E114" s="44" t="s">
        <v>40</v>
      </c>
      <c r="F114" s="74"/>
      <c r="G114" s="11"/>
      <c r="H114" s="31"/>
      <c r="I114" s="30"/>
      <c r="J114" s="15"/>
      <c r="K114" s="65"/>
      <c r="L114" s="15"/>
      <c r="M114" s="30"/>
      <c r="N114" s="36"/>
      <c r="O114" s="15"/>
    </row>
    <row r="115" spans="1:15" ht="18.75" hidden="1" x14ac:dyDescent="0.25">
      <c r="A115" s="22"/>
      <c r="B115" s="12"/>
      <c r="C115" s="7">
        <f>IF(ISBLANK(A115),D113+IF(E114=Lijsten!$B$64,15/24/60,0),A115)</f>
        <v>0.77638888888888891</v>
      </c>
      <c r="D115" s="8">
        <f>C115+M115*VLOOKUP(E115,ParametersB,2,FALSE)+H115*(VLOOKUP(E115,ParametersB,IF(G115=Lijsten!B$68,3,4),FALSE)+VLOOKUP(E115,ParametersB,5,FALSE))</f>
        <v>0.77638888888888891</v>
      </c>
      <c r="E115" s="23" t="s">
        <v>61</v>
      </c>
      <c r="F115" s="23"/>
      <c r="G115" s="23" t="s">
        <v>57</v>
      </c>
      <c r="H115" s="48">
        <f>K115</f>
        <v>0</v>
      </c>
      <c r="I115" s="29"/>
      <c r="J115" s="14"/>
      <c r="K115" s="16">
        <f>COUNTIF(Entries,$E115)</f>
        <v>0</v>
      </c>
      <c r="L115" s="14"/>
      <c r="M115" s="16">
        <f>IF(ISBLANK(N115),_xlfn.CEILING.PRECISE(H115/VLOOKUP(E115,ParametersB,6,FALSE)),N115)</f>
        <v>0</v>
      </c>
      <c r="N115" s="37"/>
      <c r="O115" s="14"/>
    </row>
    <row r="116" spans="1:15" ht="18.75" hidden="1" x14ac:dyDescent="0.25">
      <c r="A116" s="14"/>
      <c r="B116" s="12"/>
      <c r="C116" s="9"/>
      <c r="D116" s="10"/>
      <c r="E116" s="44" t="s">
        <v>40</v>
      </c>
      <c r="F116" s="74"/>
      <c r="G116" s="11"/>
      <c r="H116" s="31"/>
      <c r="I116" s="30"/>
      <c r="J116" s="15"/>
      <c r="K116" s="65"/>
      <c r="L116" s="15"/>
      <c r="M116" s="30"/>
      <c r="N116" s="36"/>
      <c r="O116" s="15"/>
    </row>
    <row r="117" spans="1:15" ht="18.75" hidden="1" x14ac:dyDescent="0.25">
      <c r="A117" s="22"/>
      <c r="B117" s="12"/>
      <c r="C117" s="7">
        <f>IF(ISBLANK(A117),D115+IF(E116=Lijsten!$B$64,15/24/60,0),A117)</f>
        <v>0.77638888888888891</v>
      </c>
      <c r="D117" s="8">
        <f>C117+M117*VLOOKUP(E117,ParametersB,2,FALSE)+H117*(VLOOKUP(E117,ParametersB,IF(G117=Lijsten!B$68,3,4),FALSE)+VLOOKUP(E117,ParametersB,5,FALSE))</f>
        <v>0.77638888888888891</v>
      </c>
      <c r="E117" s="23" t="s">
        <v>61</v>
      </c>
      <c r="F117" s="23"/>
      <c r="G117" s="23" t="s">
        <v>57</v>
      </c>
      <c r="H117" s="48">
        <f>K117</f>
        <v>0</v>
      </c>
      <c r="I117" s="29"/>
      <c r="J117" s="14"/>
      <c r="K117" s="16">
        <f>COUNTIF(Entries,$E117)</f>
        <v>0</v>
      </c>
      <c r="L117" s="14"/>
      <c r="M117" s="16">
        <f>IF(ISBLANK(N117),_xlfn.CEILING.PRECISE(H117/VLOOKUP(E117,ParametersB,6,FALSE)),N117)</f>
        <v>0</v>
      </c>
      <c r="N117" s="37"/>
      <c r="O117" s="14"/>
    </row>
    <row r="118" spans="1:15" ht="18.75" hidden="1" x14ac:dyDescent="0.25">
      <c r="A118" s="14"/>
      <c r="B118" s="12"/>
      <c r="C118" s="9"/>
      <c r="D118" s="10"/>
      <c r="E118" s="44" t="s">
        <v>40</v>
      </c>
      <c r="F118" s="74"/>
      <c r="G118" s="11"/>
      <c r="H118" s="31"/>
      <c r="I118" s="30"/>
      <c r="J118" s="15"/>
      <c r="K118" s="65"/>
      <c r="L118" s="15"/>
      <c r="M118" s="30"/>
      <c r="N118" s="36"/>
      <c r="O118" s="15"/>
    </row>
    <row r="119" spans="1:15" ht="18.75" hidden="1" x14ac:dyDescent="0.25">
      <c r="A119" s="22"/>
      <c r="B119" s="12"/>
      <c r="C119" s="7">
        <f>IF(ISBLANK(A119),D117+IF(E118=Lijsten!$B$64,15/24/60,0),A119)</f>
        <v>0.77638888888888891</v>
      </c>
      <c r="D119" s="8">
        <f>C119+M119*VLOOKUP(E119,ParametersB,2,FALSE)+H119*(VLOOKUP(E119,ParametersB,IF(G119=Lijsten!B$68,3,4),FALSE)+VLOOKUP(E119,ParametersB,5,FALSE))</f>
        <v>0.77638888888888891</v>
      </c>
      <c r="E119" s="23" t="s">
        <v>61</v>
      </c>
      <c r="F119" s="23"/>
      <c r="G119" s="23" t="s">
        <v>57</v>
      </c>
      <c r="H119" s="48">
        <f>K119</f>
        <v>0</v>
      </c>
      <c r="I119" s="29"/>
      <c r="J119" s="14"/>
      <c r="K119" s="16">
        <f>COUNTIF(Entries,$E119)</f>
        <v>0</v>
      </c>
      <c r="L119" s="14"/>
      <c r="M119" s="16">
        <f>IF(ISBLANK(N119),_xlfn.CEILING.PRECISE(H119/VLOOKUP(E119,ParametersB,6,FALSE)),N119)</f>
        <v>0</v>
      </c>
      <c r="N119" s="37"/>
      <c r="O119" s="14"/>
    </row>
    <row r="120" spans="1:15" ht="18.75" hidden="1" x14ac:dyDescent="0.25">
      <c r="A120" s="14"/>
      <c r="B120" s="12"/>
      <c r="C120" s="9"/>
      <c r="D120" s="10"/>
      <c r="E120" s="44" t="s">
        <v>40</v>
      </c>
      <c r="F120" s="74"/>
      <c r="G120" s="11"/>
      <c r="H120" s="31"/>
      <c r="I120" s="30"/>
      <c r="J120" s="15"/>
      <c r="K120" s="65"/>
      <c r="L120" s="15"/>
      <c r="M120" s="30"/>
      <c r="N120" s="36"/>
      <c r="O120" s="15"/>
    </row>
    <row r="121" spans="1:15" ht="18.75" hidden="1" x14ac:dyDescent="0.25">
      <c r="A121" s="22"/>
      <c r="B121" s="12"/>
      <c r="C121" s="7">
        <f>IF(ISBLANK(A121),D119+IF(E120=Lijsten!$B$64,15/24/60,0),A121)</f>
        <v>0.77638888888888891</v>
      </c>
      <c r="D121" s="8">
        <f>C121+M121*VLOOKUP(E121,ParametersB,2,FALSE)+H121*(VLOOKUP(E121,ParametersB,IF(G121=Lijsten!B$68,3,4),FALSE)+VLOOKUP(E121,ParametersB,5,FALSE))</f>
        <v>0.77638888888888891</v>
      </c>
      <c r="E121" s="23" t="s">
        <v>61</v>
      </c>
      <c r="F121" s="23"/>
      <c r="G121" s="23" t="s">
        <v>57</v>
      </c>
      <c r="H121" s="48">
        <f>K121</f>
        <v>0</v>
      </c>
      <c r="I121" s="29"/>
      <c r="J121" s="14"/>
      <c r="K121" s="16">
        <f>COUNTIF(Entries,$E121)</f>
        <v>0</v>
      </c>
      <c r="L121" s="14"/>
      <c r="M121" s="16">
        <f>IF(ISBLANK(N121),_xlfn.CEILING.PRECISE(H121/VLOOKUP(E121,ParametersB,6,FALSE)),N121)</f>
        <v>0</v>
      </c>
      <c r="N121" s="37"/>
      <c r="O121" s="14"/>
    </row>
    <row r="122" spans="1:15" ht="18.75" hidden="1" x14ac:dyDescent="0.25">
      <c r="A122" s="14"/>
      <c r="B122" s="12"/>
      <c r="C122" s="9"/>
      <c r="D122" s="10"/>
      <c r="E122" s="44" t="s">
        <v>40</v>
      </c>
      <c r="F122" s="74"/>
      <c r="G122" s="11"/>
      <c r="H122" s="31"/>
      <c r="I122" s="30"/>
      <c r="J122" s="15"/>
      <c r="K122" s="65"/>
      <c r="L122" s="15"/>
      <c r="M122" s="30"/>
      <c r="N122" s="36"/>
      <c r="O122" s="15"/>
    </row>
    <row r="123" spans="1:15" ht="18.75" hidden="1" x14ac:dyDescent="0.25">
      <c r="A123" s="22"/>
      <c r="B123" s="12"/>
      <c r="C123" s="7">
        <f>IF(ISBLANK(A123),D121+IF(E122=Lijsten!$B$64,15/24/60,0),A123)</f>
        <v>0.77638888888888891</v>
      </c>
      <c r="D123" s="8">
        <f>C123+M123*VLOOKUP(E123,ParametersB,2,FALSE)+H123*(VLOOKUP(E123,ParametersB,IF(G123=Lijsten!B$68,3,4),FALSE)+VLOOKUP(E123,ParametersB,5,FALSE))</f>
        <v>0.77638888888888891</v>
      </c>
      <c r="E123" s="23" t="s">
        <v>61</v>
      </c>
      <c r="F123" s="23"/>
      <c r="G123" s="23" t="s">
        <v>57</v>
      </c>
      <c r="H123" s="48">
        <f>K123</f>
        <v>0</v>
      </c>
      <c r="I123" s="29"/>
      <c r="J123" s="14"/>
      <c r="K123" s="16">
        <f>COUNTIF(Entries,$E123)</f>
        <v>0</v>
      </c>
      <c r="L123" s="14"/>
      <c r="M123" s="16">
        <f>IF(ISBLANK(N123),_xlfn.CEILING.PRECISE(H123/VLOOKUP(E123,ParametersB,6,FALSE)),N123)</f>
        <v>0</v>
      </c>
      <c r="N123" s="37"/>
      <c r="O123" s="14"/>
    </row>
    <row r="124" spans="1:15" ht="18.75" hidden="1" x14ac:dyDescent="0.25">
      <c r="A124" s="14"/>
      <c r="B124" s="12"/>
      <c r="C124" s="9"/>
      <c r="D124" s="10"/>
      <c r="E124" s="44" t="s">
        <v>40</v>
      </c>
      <c r="F124" s="74"/>
      <c r="G124" s="11"/>
      <c r="H124" s="31"/>
      <c r="I124" s="30"/>
      <c r="J124" s="15"/>
      <c r="K124" s="65"/>
      <c r="L124" s="15"/>
      <c r="M124" s="30"/>
      <c r="N124" s="36"/>
      <c r="O124" s="15"/>
    </row>
    <row r="125" spans="1:15" ht="18.75" hidden="1" x14ac:dyDescent="0.25">
      <c r="A125" s="22"/>
      <c r="B125" s="12"/>
      <c r="C125" s="7">
        <f>IF(ISBLANK(A125),D123+IF(E124=Lijsten!$B$64,15/24/60,0),A125)</f>
        <v>0.77638888888888891</v>
      </c>
      <c r="D125" s="8">
        <f>C125+M125*VLOOKUP(E125,ParametersB,2,FALSE)+H125*(VLOOKUP(E125,ParametersB,IF(G125=Lijsten!B$68,3,4),FALSE)+VLOOKUP(E125,ParametersB,5,FALSE))</f>
        <v>0.77638888888888891</v>
      </c>
      <c r="E125" s="23" t="s">
        <v>61</v>
      </c>
      <c r="F125" s="23"/>
      <c r="G125" s="23" t="s">
        <v>57</v>
      </c>
      <c r="H125" s="48">
        <f>K125</f>
        <v>0</v>
      </c>
      <c r="I125" s="29"/>
      <c r="J125" s="14"/>
      <c r="K125" s="16">
        <f>COUNTIF(Entries,$E125)</f>
        <v>0</v>
      </c>
      <c r="L125" s="14"/>
      <c r="M125" s="16">
        <f>IF(ISBLANK(N125),_xlfn.CEILING.PRECISE(H125/VLOOKUP(E125,ParametersB,6,FALSE)),N125)</f>
        <v>0</v>
      </c>
      <c r="N125" s="37"/>
      <c r="O125" s="14"/>
    </row>
    <row r="126" spans="1:15" ht="18.75" hidden="1" x14ac:dyDescent="0.25">
      <c r="A126" s="14"/>
      <c r="B126" s="12"/>
      <c r="C126" s="9"/>
      <c r="D126" s="10"/>
      <c r="E126" s="44" t="s">
        <v>40</v>
      </c>
      <c r="F126" s="74"/>
      <c r="G126" s="11"/>
      <c r="H126" s="31"/>
      <c r="I126" s="30"/>
      <c r="J126" s="15"/>
      <c r="K126" s="65"/>
      <c r="L126" s="15"/>
      <c r="M126" s="30"/>
      <c r="N126" s="36"/>
      <c r="O126" s="15"/>
    </row>
    <row r="127" spans="1:15" ht="18.75" hidden="1" x14ac:dyDescent="0.25">
      <c r="A127" s="22"/>
      <c r="B127" s="12"/>
      <c r="C127" s="7">
        <f>IF(ISBLANK(A127),D125+IF(E126=Lijsten!$B$64,15/24/60,0),A127)</f>
        <v>0.77638888888888891</v>
      </c>
      <c r="D127" s="8">
        <f>C127+M127*VLOOKUP(E127,ParametersB,2,FALSE)+H127*(VLOOKUP(E127,ParametersB,IF(G127=Lijsten!B$68,3,4),FALSE)+VLOOKUP(E127,ParametersB,5,FALSE))</f>
        <v>0.77638888888888891</v>
      </c>
      <c r="E127" s="23" t="s">
        <v>61</v>
      </c>
      <c r="F127" s="23"/>
      <c r="G127" s="23" t="s">
        <v>57</v>
      </c>
      <c r="H127" s="48">
        <f>K127</f>
        <v>0</v>
      </c>
      <c r="I127" s="29"/>
      <c r="J127" s="14"/>
      <c r="K127" s="16">
        <f>COUNTIF(Entries,$E127)</f>
        <v>0</v>
      </c>
      <c r="L127" s="14"/>
      <c r="M127" s="16">
        <f>IF(ISBLANK(N127),_xlfn.CEILING.PRECISE(H127/VLOOKUP(E127,ParametersB,6,FALSE)),N127)</f>
        <v>0</v>
      </c>
      <c r="N127" s="37"/>
      <c r="O127" s="14"/>
    </row>
    <row r="128" spans="1:15" ht="18.75" hidden="1" x14ac:dyDescent="0.25">
      <c r="A128" s="14"/>
      <c r="B128" s="12"/>
      <c r="C128" s="9"/>
      <c r="D128" s="10"/>
      <c r="E128" s="44" t="s">
        <v>40</v>
      </c>
      <c r="F128" s="74"/>
      <c r="G128" s="11"/>
      <c r="H128" s="31"/>
      <c r="I128" s="30"/>
      <c r="J128" s="15"/>
      <c r="K128" s="65"/>
      <c r="L128" s="15"/>
      <c r="M128" s="30"/>
      <c r="N128" s="36"/>
      <c r="O128" s="15"/>
    </row>
    <row r="129" spans="1:15" ht="18.75" hidden="1" x14ac:dyDescent="0.25">
      <c r="A129" s="22"/>
      <c r="B129" s="12"/>
      <c r="C129" s="7">
        <f>IF(ISBLANK(A129),D127+IF(E128=Lijsten!$B$64,15/24/60,0),A129)</f>
        <v>0.77638888888888891</v>
      </c>
      <c r="D129" s="8">
        <f>C129+M129*VLOOKUP(E129,ParametersB,2,FALSE)+H129*(VLOOKUP(E129,ParametersB,IF(G129=Lijsten!B$68,3,4),FALSE)+VLOOKUP(E129,ParametersB,5,FALSE))</f>
        <v>0.77638888888888891</v>
      </c>
      <c r="E129" s="23" t="s">
        <v>61</v>
      </c>
      <c r="F129" s="23"/>
      <c r="G129" s="23" t="s">
        <v>57</v>
      </c>
      <c r="H129" s="48">
        <f>K129</f>
        <v>0</v>
      </c>
      <c r="I129" s="29"/>
      <c r="J129" s="14"/>
      <c r="K129" s="16">
        <f>COUNTIF(Entries,$E129)</f>
        <v>0</v>
      </c>
      <c r="L129" s="14"/>
      <c r="M129" s="16">
        <f>IF(ISBLANK(N129),_xlfn.CEILING.PRECISE(H129/VLOOKUP(E129,ParametersB,6,FALSE)),N129)</f>
        <v>0</v>
      </c>
      <c r="N129" s="37"/>
      <c r="O129" s="14"/>
    </row>
    <row r="130" spans="1:15" ht="18.75" hidden="1" x14ac:dyDescent="0.25">
      <c r="A130" s="14"/>
      <c r="B130" s="12"/>
      <c r="C130" s="9"/>
      <c r="D130" s="10"/>
      <c r="E130" s="44" t="s">
        <v>40</v>
      </c>
      <c r="F130" s="74"/>
      <c r="G130" s="11"/>
      <c r="H130" s="31"/>
      <c r="I130" s="30"/>
      <c r="J130" s="15"/>
      <c r="K130" s="65"/>
      <c r="L130" s="15"/>
      <c r="M130" s="30"/>
      <c r="N130" s="36"/>
      <c r="O130" s="15"/>
    </row>
    <row r="131" spans="1:15" ht="18.75" hidden="1" x14ac:dyDescent="0.25">
      <c r="A131" s="22"/>
      <c r="B131" s="12"/>
      <c r="C131" s="7">
        <f>IF(ISBLANK(A131),D129+IF(E130=Lijsten!$B$64,15/24/60,0),A131)</f>
        <v>0.77638888888888891</v>
      </c>
      <c r="D131" s="8">
        <f>C131+M131*VLOOKUP(E131,ParametersB,2,FALSE)+H131*(VLOOKUP(E131,ParametersB,IF(G131=Lijsten!B$68,3,4),FALSE)+VLOOKUP(E131,ParametersB,5,FALSE))</f>
        <v>0.77638888888888891</v>
      </c>
      <c r="E131" s="23" t="s">
        <v>61</v>
      </c>
      <c r="F131" s="23"/>
      <c r="G131" s="23" t="s">
        <v>57</v>
      </c>
      <c r="H131" s="48">
        <f>K131</f>
        <v>0</v>
      </c>
      <c r="I131" s="29"/>
      <c r="J131" s="14"/>
      <c r="K131" s="16">
        <f>COUNTIF(Entries,$E131)</f>
        <v>0</v>
      </c>
      <c r="L131" s="14"/>
      <c r="M131" s="16">
        <f>IF(ISBLANK(N131),_xlfn.CEILING.PRECISE(H131/VLOOKUP(E131,ParametersB,6,FALSE)),N131)</f>
        <v>0</v>
      </c>
      <c r="N131" s="37"/>
      <c r="O131" s="14"/>
    </row>
    <row r="132" spans="1:15" ht="18.75" hidden="1" x14ac:dyDescent="0.25">
      <c r="A132" s="14"/>
      <c r="B132" s="12"/>
      <c r="C132" s="9"/>
      <c r="D132" s="10"/>
      <c r="E132" s="44" t="s">
        <v>40</v>
      </c>
      <c r="F132" s="74"/>
      <c r="G132" s="11"/>
      <c r="H132" s="31"/>
      <c r="I132" s="30"/>
      <c r="J132" s="15"/>
      <c r="K132" s="65"/>
      <c r="L132" s="15"/>
      <c r="M132" s="30"/>
      <c r="N132" s="36"/>
      <c r="O132" s="15"/>
    </row>
    <row r="133" spans="1:15" ht="18.75" hidden="1" x14ac:dyDescent="0.25">
      <c r="A133" s="22"/>
      <c r="B133" s="12"/>
      <c r="C133" s="7">
        <f>IF(ISBLANK(A133),D131+IF(E132=Lijsten!$B$64,15/24/60,0),A133)</f>
        <v>0.77638888888888891</v>
      </c>
      <c r="D133" s="8">
        <f>C133+M133*VLOOKUP(E133,ParametersB,2,FALSE)+H133*(VLOOKUP(E133,ParametersB,IF(G133=Lijsten!B$68,3,4),FALSE)+VLOOKUP(E133,ParametersB,5,FALSE))</f>
        <v>0.77638888888888891</v>
      </c>
      <c r="E133" s="23" t="s">
        <v>61</v>
      </c>
      <c r="F133" s="23"/>
      <c r="G133" s="23" t="s">
        <v>57</v>
      </c>
      <c r="H133" s="48">
        <f>K133</f>
        <v>0</v>
      </c>
      <c r="I133" s="29"/>
      <c r="J133" s="14"/>
      <c r="K133" s="16">
        <f>COUNTIF(Entries,$E133)</f>
        <v>0</v>
      </c>
      <c r="L133" s="14"/>
      <c r="M133" s="16">
        <f>IF(ISBLANK(N133),_xlfn.CEILING.PRECISE(H133/VLOOKUP(E133,ParametersB,6,FALSE)),N133)</f>
        <v>0</v>
      </c>
      <c r="N133" s="37"/>
      <c r="O133" s="14"/>
    </row>
    <row r="134" spans="1:15" ht="18.75" hidden="1" x14ac:dyDescent="0.25">
      <c r="A134" s="14"/>
      <c r="B134" s="12"/>
      <c r="C134" s="9"/>
      <c r="D134" s="10"/>
      <c r="E134" s="44" t="s">
        <v>40</v>
      </c>
      <c r="F134" s="74"/>
      <c r="G134" s="11"/>
      <c r="H134" s="31"/>
      <c r="I134" s="30"/>
      <c r="J134" s="15"/>
      <c r="K134" s="65"/>
      <c r="L134" s="15"/>
      <c r="M134" s="30"/>
      <c r="N134" s="36"/>
      <c r="O134" s="15"/>
    </row>
    <row r="135" spans="1:15" ht="18.75" hidden="1" x14ac:dyDescent="0.25">
      <c r="A135" s="22"/>
      <c r="B135" s="12"/>
      <c r="C135" s="7">
        <f>IF(ISBLANK(A135),D133+IF(E134=Lijsten!$B$64,15/24/60,0),A135)</f>
        <v>0.77638888888888891</v>
      </c>
      <c r="D135" s="8">
        <f>C135+M135*VLOOKUP(E135,ParametersB,2,FALSE)+H135*(VLOOKUP(E135,ParametersB,IF(G135=Lijsten!B$68,3,4),FALSE)+VLOOKUP(E135,ParametersB,5,FALSE))</f>
        <v>0.77638888888888891</v>
      </c>
      <c r="E135" s="23" t="s">
        <v>61</v>
      </c>
      <c r="F135" s="23"/>
      <c r="G135" s="23" t="s">
        <v>57</v>
      </c>
      <c r="H135" s="48">
        <f>K135</f>
        <v>0</v>
      </c>
      <c r="I135" s="29"/>
      <c r="J135" s="14"/>
      <c r="K135" s="16">
        <f>COUNTIF(Entries,$E135)</f>
        <v>0</v>
      </c>
      <c r="L135" s="14"/>
      <c r="M135" s="16">
        <f>IF(ISBLANK(N135),_xlfn.CEILING.PRECISE(H135/VLOOKUP(E135,ParametersB,6,FALSE)),N135)</f>
        <v>0</v>
      </c>
      <c r="N135" s="37"/>
      <c r="O135" s="14"/>
    </row>
    <row r="136" spans="1:15" ht="18.75" hidden="1" x14ac:dyDescent="0.25">
      <c r="A136" s="14"/>
      <c r="B136" s="12"/>
      <c r="C136" s="9"/>
      <c r="D136" s="10"/>
      <c r="E136" s="44" t="s">
        <v>40</v>
      </c>
      <c r="F136" s="74"/>
      <c r="G136" s="11"/>
      <c r="H136" s="31"/>
      <c r="I136" s="30"/>
      <c r="J136" s="15"/>
      <c r="K136" s="65"/>
      <c r="L136" s="15"/>
      <c r="M136" s="30"/>
      <c r="N136" s="36"/>
      <c r="O136" s="15"/>
    </row>
    <row r="137" spans="1:15" ht="18.75" hidden="1" x14ac:dyDescent="0.25">
      <c r="A137" s="22"/>
      <c r="B137" s="12"/>
      <c r="C137" s="7">
        <f>IF(ISBLANK(A137),D135+IF(E136=Lijsten!$B$64,15/24/60,0),A137)</f>
        <v>0.77638888888888891</v>
      </c>
      <c r="D137" s="8">
        <f>C137+M137*VLOOKUP(E137,ParametersB,2,FALSE)+H137*(VLOOKUP(E137,ParametersB,IF(G137=Lijsten!B$68,3,4),FALSE)+VLOOKUP(E137,ParametersB,5,FALSE))</f>
        <v>0.77638888888888891</v>
      </c>
      <c r="E137" s="23" t="s">
        <v>61</v>
      </c>
      <c r="F137" s="23"/>
      <c r="G137" s="23" t="s">
        <v>57</v>
      </c>
      <c r="H137" s="48">
        <f>K137</f>
        <v>0</v>
      </c>
      <c r="I137" s="29"/>
      <c r="J137" s="14"/>
      <c r="K137" s="16">
        <f>COUNTIF(Entries,$E137)</f>
        <v>0</v>
      </c>
      <c r="L137" s="14"/>
      <c r="M137" s="16">
        <f>IF(ISBLANK(N137),_xlfn.CEILING.PRECISE(H137/VLOOKUP(E137,ParametersB,6,FALSE)),N137)</f>
        <v>0</v>
      </c>
      <c r="N137" s="37"/>
      <c r="O137" s="14"/>
    </row>
    <row r="138" spans="1:15" ht="18.75" hidden="1" x14ac:dyDescent="0.25">
      <c r="A138" s="14"/>
      <c r="B138" s="12"/>
      <c r="C138" s="9"/>
      <c r="D138" s="10"/>
      <c r="E138" s="44" t="s">
        <v>40</v>
      </c>
      <c r="F138" s="74"/>
      <c r="G138" s="11"/>
      <c r="H138" s="31"/>
      <c r="I138" s="30"/>
      <c r="J138" s="15"/>
      <c r="K138" s="65"/>
      <c r="L138" s="15"/>
      <c r="M138" s="30"/>
      <c r="N138" s="36"/>
      <c r="O138" s="15"/>
    </row>
    <row r="139" spans="1:15" ht="18.75" hidden="1" x14ac:dyDescent="0.25">
      <c r="A139" s="22"/>
      <c r="B139" s="12"/>
      <c r="C139" s="7">
        <f>IF(ISBLANK(A139),D137+IF(E138=Lijsten!$B$64,15/24/60,0),A139)</f>
        <v>0.77638888888888891</v>
      </c>
      <c r="D139" s="8">
        <f>C139+M139*VLOOKUP(E139,ParametersB,2,FALSE)+H139*(VLOOKUP(E139,ParametersB,IF(G139=Lijsten!B$68,3,4),FALSE)+VLOOKUP(E139,ParametersB,5,FALSE))</f>
        <v>0.77638888888888891</v>
      </c>
      <c r="E139" s="23" t="s">
        <v>61</v>
      </c>
      <c r="F139" s="23"/>
      <c r="G139" s="23" t="s">
        <v>57</v>
      </c>
      <c r="H139" s="48">
        <f>K139</f>
        <v>0</v>
      </c>
      <c r="I139" s="29"/>
      <c r="J139" s="14"/>
      <c r="K139" s="16">
        <f>COUNTIF(Entries,$E139)</f>
        <v>0</v>
      </c>
      <c r="L139" s="14"/>
      <c r="M139" s="16">
        <f>IF(ISBLANK(N139),_xlfn.CEILING.PRECISE(H139/VLOOKUP(E139,ParametersB,6,FALSE)),N139)</f>
        <v>0</v>
      </c>
      <c r="N139" s="37"/>
      <c r="O139" s="14"/>
    </row>
    <row r="140" spans="1:15" ht="18.75" hidden="1" x14ac:dyDescent="0.25">
      <c r="A140" s="14"/>
      <c r="B140" s="12"/>
      <c r="C140" s="9"/>
      <c r="D140" s="10"/>
      <c r="E140" s="44" t="s">
        <v>40</v>
      </c>
      <c r="F140" s="74"/>
      <c r="G140" s="11"/>
      <c r="H140" s="31"/>
      <c r="I140" s="30"/>
      <c r="J140" s="15"/>
      <c r="K140" s="65"/>
      <c r="L140" s="15"/>
      <c r="M140" s="30"/>
      <c r="N140" s="36"/>
      <c r="O140" s="15"/>
    </row>
    <row r="141" spans="1:15" ht="18.75" hidden="1" x14ac:dyDescent="0.25">
      <c r="A141" s="22"/>
      <c r="B141" s="12"/>
      <c r="C141" s="7">
        <f>IF(ISBLANK(A141),D139+IF(E140=Lijsten!$B$64,15/24/60,0),A141)</f>
        <v>0.77638888888888891</v>
      </c>
      <c r="D141" s="8">
        <f>C141+M141*VLOOKUP(E141,ParametersB,2,FALSE)+H141*(VLOOKUP(E141,ParametersB,IF(G141=Lijsten!B$68,3,4),FALSE)+VLOOKUP(E141,ParametersB,5,FALSE))</f>
        <v>0.77638888888888891</v>
      </c>
      <c r="E141" s="23" t="s">
        <v>61</v>
      </c>
      <c r="F141" s="23"/>
      <c r="G141" s="23" t="s">
        <v>57</v>
      </c>
      <c r="H141" s="48">
        <f>K141</f>
        <v>0</v>
      </c>
      <c r="I141" s="29"/>
      <c r="J141" s="14"/>
      <c r="K141" s="16">
        <f>COUNTIF(Entries,$E141)</f>
        <v>0</v>
      </c>
      <c r="L141" s="14"/>
      <c r="M141" s="16">
        <f>IF(ISBLANK(N141),_xlfn.CEILING.PRECISE(H141/VLOOKUP(E141,ParametersB,6,FALSE)),N141)</f>
        <v>0</v>
      </c>
      <c r="N141" s="37"/>
      <c r="O141" s="14"/>
    </row>
    <row r="142" spans="1:15" ht="18.75" hidden="1" x14ac:dyDescent="0.25">
      <c r="A142" s="14"/>
      <c r="B142" s="12"/>
      <c r="C142" s="9"/>
      <c r="D142" s="10"/>
      <c r="E142" s="44" t="s">
        <v>40</v>
      </c>
      <c r="F142" s="74"/>
      <c r="G142" s="11"/>
      <c r="H142" s="31"/>
      <c r="I142" s="30"/>
      <c r="J142" s="15"/>
      <c r="K142" s="65"/>
      <c r="L142" s="15"/>
      <c r="M142" s="30"/>
      <c r="N142" s="36"/>
      <c r="O142" s="15"/>
    </row>
    <row r="143" spans="1:15" ht="18.75" hidden="1" x14ac:dyDescent="0.25">
      <c r="A143" s="22"/>
      <c r="B143" s="12"/>
      <c r="C143" s="7">
        <f>IF(ISBLANK(A143),D141+IF(E142=Lijsten!$B$64,15/24/60,0),A143)</f>
        <v>0.77638888888888891</v>
      </c>
      <c r="D143" s="8">
        <f>C143+M143*VLOOKUP(E143,ParametersB,2,FALSE)+H143*(VLOOKUP(E143,ParametersB,IF(G143=Lijsten!B$68,3,4),FALSE)+VLOOKUP(E143,ParametersB,5,FALSE))</f>
        <v>0.77638888888888891</v>
      </c>
      <c r="E143" s="23" t="s">
        <v>61</v>
      </c>
      <c r="F143" s="23"/>
      <c r="G143" s="23" t="s">
        <v>57</v>
      </c>
      <c r="H143" s="48">
        <f>K143</f>
        <v>0</v>
      </c>
      <c r="I143" s="29"/>
      <c r="J143" s="14"/>
      <c r="K143" s="16">
        <f>COUNTIF(Entries,$E143)</f>
        <v>0</v>
      </c>
      <c r="L143" s="14"/>
      <c r="M143" s="16">
        <f>IF(ISBLANK(N143),_xlfn.CEILING.PRECISE(H143/VLOOKUP(E143,ParametersB,6,FALSE)),N143)</f>
        <v>0</v>
      </c>
      <c r="N143" s="37"/>
      <c r="O143" s="14"/>
    </row>
    <row r="144" spans="1:15" ht="18.75" hidden="1" x14ac:dyDescent="0.25">
      <c r="A144" s="14"/>
      <c r="B144" s="12"/>
      <c r="C144" s="9"/>
      <c r="D144" s="10"/>
      <c r="E144" s="44" t="s">
        <v>40</v>
      </c>
      <c r="F144" s="74"/>
      <c r="G144" s="11"/>
      <c r="H144" s="31"/>
      <c r="I144" s="30"/>
      <c r="J144" s="15"/>
      <c r="K144" s="65"/>
      <c r="L144" s="15"/>
      <c r="M144" s="30"/>
      <c r="N144" s="36"/>
      <c r="O144" s="15"/>
    </row>
    <row r="145" spans="1:15" ht="18.75" hidden="1" x14ac:dyDescent="0.25">
      <c r="A145" s="22"/>
      <c r="B145" s="12"/>
      <c r="C145" s="7">
        <f>IF(ISBLANK(A145),D143+IF(E144=Lijsten!$B$64,15/24/60,0),A145)</f>
        <v>0.77638888888888891</v>
      </c>
      <c r="D145" s="8">
        <f>C145+M145*VLOOKUP(E145,ParametersB,2,FALSE)+H145*(VLOOKUP(E145,ParametersB,IF(G145=Lijsten!B$68,3,4),FALSE)+VLOOKUP(E145,ParametersB,5,FALSE))</f>
        <v>0.77638888888888891</v>
      </c>
      <c r="E145" s="23" t="s">
        <v>61</v>
      </c>
      <c r="F145" s="23"/>
      <c r="G145" s="23" t="s">
        <v>57</v>
      </c>
      <c r="H145" s="48">
        <f>K145</f>
        <v>0</v>
      </c>
      <c r="I145" s="29"/>
      <c r="J145" s="14"/>
      <c r="K145" s="16">
        <f>COUNTIF(Entries,$E145)</f>
        <v>0</v>
      </c>
      <c r="L145" s="14"/>
      <c r="M145" s="16">
        <f>IF(ISBLANK(N145),_xlfn.CEILING.PRECISE(H145/VLOOKUP(E145,ParametersB,6,FALSE)),N145)</f>
        <v>0</v>
      </c>
      <c r="N145" s="37"/>
      <c r="O145" s="14"/>
    </row>
    <row r="146" spans="1:15" ht="18.75" hidden="1" x14ac:dyDescent="0.25">
      <c r="A146" s="14"/>
      <c r="B146" s="12"/>
      <c r="C146" s="9"/>
      <c r="D146" s="10"/>
      <c r="E146" s="44" t="s">
        <v>40</v>
      </c>
      <c r="F146" s="74"/>
      <c r="G146" s="11"/>
      <c r="H146" s="31"/>
      <c r="I146" s="30"/>
      <c r="J146" s="15"/>
      <c r="K146" s="65"/>
      <c r="L146" s="15"/>
      <c r="M146" s="30"/>
      <c r="N146" s="36"/>
      <c r="O146" s="15"/>
    </row>
    <row r="147" spans="1:15" ht="18.75" hidden="1" x14ac:dyDescent="0.25">
      <c r="A147" s="22"/>
      <c r="B147" s="12"/>
      <c r="C147" s="7">
        <f>IF(ISBLANK(A147),D145+IF(E146=Lijsten!$B$64,15/24/60,0),A147)</f>
        <v>0.77638888888888891</v>
      </c>
      <c r="D147" s="8">
        <f>C147+M147*VLOOKUP(E147,ParametersB,2,FALSE)+H147*(VLOOKUP(E147,ParametersB,IF(G147=Lijsten!B$68,3,4),FALSE)+VLOOKUP(E147,ParametersB,5,FALSE))</f>
        <v>0.77638888888888891</v>
      </c>
      <c r="E147" s="23" t="s">
        <v>61</v>
      </c>
      <c r="F147" s="23"/>
      <c r="G147" s="23" t="s">
        <v>57</v>
      </c>
      <c r="H147" s="48">
        <f>K147</f>
        <v>0</v>
      </c>
      <c r="I147" s="29"/>
      <c r="J147" s="14"/>
      <c r="K147" s="16">
        <f>COUNTIF(Entries,$E147)</f>
        <v>0</v>
      </c>
      <c r="L147" s="14"/>
      <c r="M147" s="16">
        <f>IF(ISBLANK(N147),_xlfn.CEILING.PRECISE(H147/VLOOKUP(E147,ParametersB,6,FALSE)),N147)</f>
        <v>0</v>
      </c>
      <c r="N147" s="37"/>
      <c r="O147" s="14"/>
    </row>
    <row r="148" spans="1:15" ht="18.75" hidden="1" x14ac:dyDescent="0.25">
      <c r="A148" s="14"/>
      <c r="B148" s="12"/>
      <c r="C148" s="9"/>
      <c r="D148" s="10"/>
      <c r="E148" s="44" t="s">
        <v>40</v>
      </c>
      <c r="F148" s="74"/>
      <c r="G148" s="11"/>
      <c r="H148" s="31"/>
      <c r="I148" s="30"/>
      <c r="J148" s="15"/>
      <c r="K148" s="65"/>
      <c r="L148" s="15"/>
      <c r="M148" s="30"/>
      <c r="N148" s="36"/>
      <c r="O148" s="15"/>
    </row>
    <row r="149" spans="1:15" ht="18.75" hidden="1" x14ac:dyDescent="0.25">
      <c r="A149" s="22"/>
      <c r="B149" s="12"/>
      <c r="C149" s="7">
        <f>IF(ISBLANK(A149),D147+IF(E148=Lijsten!$B$64,15/24/60,0),A149)</f>
        <v>0.77638888888888891</v>
      </c>
      <c r="D149" s="8">
        <f>C149+M149*VLOOKUP(E149,ParametersB,2,FALSE)+H149*(VLOOKUP(E149,ParametersB,IF(G149=Lijsten!B$68,3,4),FALSE)+VLOOKUP(E149,ParametersB,5,FALSE))</f>
        <v>0.77638888888888891</v>
      </c>
      <c r="E149" s="23" t="s">
        <v>61</v>
      </c>
      <c r="F149" s="23"/>
      <c r="G149" s="23" t="s">
        <v>57</v>
      </c>
      <c r="H149" s="48">
        <f>K149</f>
        <v>0</v>
      </c>
      <c r="I149" s="29"/>
      <c r="J149" s="14"/>
      <c r="K149" s="16">
        <f>COUNTIF(Entries,$E149)</f>
        <v>0</v>
      </c>
      <c r="L149" s="14"/>
      <c r="M149" s="16">
        <f>IF(ISBLANK(N149),_xlfn.CEILING.PRECISE(H149/VLOOKUP(E149,ParametersB,6,FALSE)),N149)</f>
        <v>0</v>
      </c>
      <c r="N149" s="37"/>
      <c r="O149" s="14"/>
    </row>
    <row r="150" spans="1:15" ht="18.75" hidden="1" x14ac:dyDescent="0.25">
      <c r="A150" s="14"/>
      <c r="B150" s="12"/>
      <c r="C150" s="9"/>
      <c r="D150" s="10"/>
      <c r="E150" s="44" t="s">
        <v>40</v>
      </c>
      <c r="F150" s="74"/>
      <c r="G150" s="11"/>
      <c r="H150" s="31"/>
      <c r="I150" s="30"/>
      <c r="J150" s="15"/>
      <c r="K150" s="65"/>
      <c r="L150" s="15"/>
      <c r="M150" s="30"/>
      <c r="N150" s="36"/>
      <c r="O150" s="15"/>
    </row>
    <row r="151" spans="1:15" ht="18.75" hidden="1" x14ac:dyDescent="0.25">
      <c r="A151" s="22"/>
      <c r="B151" s="12"/>
      <c r="C151" s="7">
        <f>IF(ISBLANK(A151),D149+IF(E150=Lijsten!$B$64,15/24/60,0),A151)</f>
        <v>0.77638888888888891</v>
      </c>
      <c r="D151" s="8">
        <f>C151+M151*VLOOKUP(E151,ParametersB,2,FALSE)+H151*(VLOOKUP(E151,ParametersB,IF(G151=Lijsten!B$68,3,4),FALSE)+VLOOKUP(E151,ParametersB,5,FALSE))</f>
        <v>0.77638888888888891</v>
      </c>
      <c r="E151" s="23" t="s">
        <v>61</v>
      </c>
      <c r="F151" s="23"/>
      <c r="G151" s="23" t="s">
        <v>57</v>
      </c>
      <c r="H151" s="48">
        <f>K151</f>
        <v>0</v>
      </c>
      <c r="I151" s="29"/>
      <c r="J151" s="14"/>
      <c r="K151" s="16">
        <f>COUNTIF(Entries,$E151)</f>
        <v>0</v>
      </c>
      <c r="L151" s="14"/>
      <c r="M151" s="16">
        <f>IF(ISBLANK(N151),_xlfn.CEILING.PRECISE(H151/VLOOKUP(E151,ParametersB,6,FALSE)),N151)</f>
        <v>0</v>
      </c>
      <c r="N151" s="37"/>
      <c r="O151" s="14"/>
    </row>
    <row r="152" spans="1:15" ht="18.75" hidden="1" x14ac:dyDescent="0.25">
      <c r="A152" s="14"/>
      <c r="B152" s="12"/>
      <c r="C152" s="9"/>
      <c r="D152" s="10"/>
      <c r="E152" s="44" t="s">
        <v>40</v>
      </c>
      <c r="F152" s="74"/>
      <c r="G152" s="11"/>
      <c r="H152" s="31"/>
      <c r="I152" s="30"/>
      <c r="J152" s="15"/>
      <c r="K152" s="65"/>
      <c r="L152" s="15"/>
      <c r="M152" s="30"/>
      <c r="N152" s="36"/>
      <c r="O152" s="15"/>
    </row>
    <row r="153" spans="1:15" ht="18.75" hidden="1" x14ac:dyDescent="0.25">
      <c r="A153" s="22"/>
      <c r="B153" s="12"/>
      <c r="C153" s="7">
        <f>IF(ISBLANK(A153),D151+IF(E152=Lijsten!$B$64,15/24/60,0),A153)</f>
        <v>0.77638888888888891</v>
      </c>
      <c r="D153" s="8">
        <f>C153+M153*VLOOKUP(E153,ParametersB,2,FALSE)+H153*(VLOOKUP(E153,ParametersB,IF(G153=Lijsten!B$68,3,4),FALSE)+VLOOKUP(E153,ParametersB,5,FALSE))</f>
        <v>0.77638888888888891</v>
      </c>
      <c r="E153" s="23" t="s">
        <v>61</v>
      </c>
      <c r="F153" s="23"/>
      <c r="G153" s="23" t="s">
        <v>57</v>
      </c>
      <c r="H153" s="48">
        <f>K153</f>
        <v>0</v>
      </c>
      <c r="I153" s="29"/>
      <c r="J153" s="14"/>
      <c r="K153" s="16">
        <f>COUNTIF(Entries,$E153)</f>
        <v>0</v>
      </c>
      <c r="L153" s="14"/>
      <c r="M153" s="16">
        <f>IF(ISBLANK(N153),_xlfn.CEILING.PRECISE(H153/VLOOKUP(E153,ParametersB,6,FALSE)),N153)</f>
        <v>0</v>
      </c>
      <c r="N153" s="37"/>
      <c r="O153" s="14"/>
    </row>
    <row r="154" spans="1:15" ht="18.75" hidden="1" x14ac:dyDescent="0.25">
      <c r="A154" s="14"/>
      <c r="B154" s="12"/>
      <c r="C154" s="9"/>
      <c r="D154" s="10"/>
      <c r="E154" s="44" t="s">
        <v>40</v>
      </c>
      <c r="F154" s="74"/>
      <c r="G154" s="11"/>
      <c r="H154" s="31"/>
      <c r="I154" s="30"/>
      <c r="J154" s="15"/>
      <c r="K154" s="65"/>
      <c r="L154" s="15"/>
      <c r="M154" s="30"/>
      <c r="N154" s="36"/>
      <c r="O154" s="15"/>
    </row>
    <row r="155" spans="1:15" ht="18.75" hidden="1" x14ac:dyDescent="0.25">
      <c r="A155" s="22"/>
      <c r="B155" s="12"/>
      <c r="C155" s="7">
        <f>IF(ISBLANK(A155),D153+IF(E154=Lijsten!$B$64,15/24/60,0),A155)</f>
        <v>0.77638888888888891</v>
      </c>
      <c r="D155" s="8">
        <f>C155+M155*VLOOKUP(E155,ParametersB,2,FALSE)+H155*(VLOOKUP(E155,ParametersB,IF(G155=Lijsten!B$68,3,4),FALSE)+VLOOKUP(E155,ParametersB,5,FALSE))</f>
        <v>0.77638888888888891</v>
      </c>
      <c r="E155" s="23" t="s">
        <v>61</v>
      </c>
      <c r="F155" s="23"/>
      <c r="G155" s="23" t="s">
        <v>57</v>
      </c>
      <c r="H155" s="48">
        <f>K155</f>
        <v>0</v>
      </c>
      <c r="I155" s="29"/>
      <c r="J155" s="14"/>
      <c r="K155" s="16">
        <f>COUNTIF(Entries,$E155)</f>
        <v>0</v>
      </c>
      <c r="L155" s="14"/>
      <c r="M155" s="16">
        <f>IF(ISBLANK(N155),_xlfn.CEILING.PRECISE(H155/VLOOKUP(E155,ParametersB,6,FALSE)),N155)</f>
        <v>0</v>
      </c>
      <c r="N155" s="37"/>
      <c r="O155" s="14"/>
    </row>
    <row r="156" spans="1:15" ht="18.75" hidden="1" x14ac:dyDescent="0.25">
      <c r="A156" s="14"/>
      <c r="B156" s="12"/>
      <c r="C156" s="9"/>
      <c r="D156" s="10"/>
      <c r="E156" s="44" t="s">
        <v>40</v>
      </c>
      <c r="F156" s="74"/>
      <c r="G156" s="11"/>
      <c r="H156" s="31"/>
      <c r="I156" s="30"/>
      <c r="J156" s="15"/>
      <c r="K156" s="65"/>
      <c r="L156" s="15"/>
      <c r="M156" s="30"/>
      <c r="N156" s="36"/>
      <c r="O156" s="15"/>
    </row>
    <row r="157" spans="1:15" ht="18.75" hidden="1" x14ac:dyDescent="0.25">
      <c r="A157" s="22"/>
      <c r="B157" s="12"/>
      <c r="C157" s="7">
        <f>IF(ISBLANK(A157),D155+IF(E156=Lijsten!$B$64,15/24/60,0),A157)</f>
        <v>0.77638888888888891</v>
      </c>
      <c r="D157" s="8">
        <f>C157+M157*VLOOKUP(E157,ParametersB,2,FALSE)+H157*(VLOOKUP(E157,ParametersB,IF(G157=Lijsten!B$68,3,4),FALSE)+VLOOKUP(E157,ParametersB,5,FALSE))</f>
        <v>0.77638888888888891</v>
      </c>
      <c r="E157" s="23" t="s">
        <v>61</v>
      </c>
      <c r="F157" s="23"/>
      <c r="G157" s="23" t="s">
        <v>57</v>
      </c>
      <c r="H157" s="48">
        <f>K157</f>
        <v>0</v>
      </c>
      <c r="I157" s="29"/>
      <c r="J157" s="14"/>
      <c r="K157" s="16">
        <f>COUNTIF(Entries,$E157)</f>
        <v>0</v>
      </c>
      <c r="L157" s="14"/>
      <c r="M157" s="16">
        <f>IF(ISBLANK(N157),_xlfn.CEILING.PRECISE(H157/VLOOKUP(E157,ParametersB,6,FALSE)),N157)</f>
        <v>0</v>
      </c>
      <c r="N157" s="37"/>
      <c r="O157" s="14"/>
    </row>
    <row r="158" spans="1:15" ht="18.75" hidden="1" x14ac:dyDescent="0.25">
      <c r="A158" s="14"/>
      <c r="B158" s="12"/>
      <c r="C158" s="9"/>
      <c r="D158" s="10"/>
      <c r="E158" s="44" t="s">
        <v>40</v>
      </c>
      <c r="F158" s="74"/>
      <c r="G158" s="11"/>
      <c r="H158" s="31"/>
      <c r="I158" s="30"/>
      <c r="J158" s="15"/>
      <c r="K158" s="65"/>
      <c r="L158" s="15"/>
      <c r="M158" s="30"/>
      <c r="N158" s="36"/>
      <c r="O158" s="15"/>
    </row>
  </sheetData>
  <mergeCells count="4">
    <mergeCell ref="C1:I1"/>
    <mergeCell ref="G2:I2"/>
    <mergeCell ref="C3:I3"/>
    <mergeCell ref="C4:I4"/>
  </mergeCells>
  <conditionalFormatting sqref="H7:H8">
    <cfRule type="expression" dxfId="12" priority="575">
      <formula>$H7&lt;&gt;$K7</formula>
    </cfRule>
  </conditionalFormatting>
  <conditionalFormatting sqref="H9:H10">
    <cfRule type="expression" dxfId="11" priority="4">
      <formula>$H9&lt;&gt;$K9</formula>
    </cfRule>
  </conditionalFormatting>
  <conditionalFormatting sqref="H11:H158">
    <cfRule type="expression" dxfId="10" priority="2">
      <formula>$H11&lt;&gt;$K11</formula>
    </cfRule>
  </conditionalFormatting>
  <dataValidations count="3">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xr:uid="{00000000-0002-0000-0200-000000000000}">
      <formula1>Categorieen</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xr:uid="{00000000-0002-0000-0200-000001000000}">
      <formula1>Resurfacingornot</formula1>
    </dataValidation>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xr:uid="{00000000-0002-0000-0200-000002000000}">
      <formula1>Program</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574" id="{C7D7028A-9BCD-4FBB-8561-F0A52D0EBB4B}">
            <xm:f>$G7=Lijsten!$B$68</xm:f>
            <x14:dxf>
              <font>
                <color rgb="FF0070C0"/>
              </font>
            </x14:dxf>
          </x14:cfRule>
          <xm:sqref>C7:I8</xm:sqref>
        </x14:conditionalFormatting>
        <x14:conditionalFormatting xmlns:xm="http://schemas.microsoft.com/office/excel/2006/main">
          <x14:cfRule type="expression" priority="3" id="{760713F8-F036-4C00-A304-E6F877DE1F94}">
            <xm:f>$G9=Lijsten!$B$68</xm:f>
            <x14:dxf>
              <font>
                <color rgb="FF0070C0"/>
              </font>
            </x14:dxf>
          </x14:cfRule>
          <xm:sqref>C9:I10</xm:sqref>
        </x14:conditionalFormatting>
        <x14:conditionalFormatting xmlns:xm="http://schemas.microsoft.com/office/excel/2006/main">
          <x14:cfRule type="expression" priority="1" id="{DB4050E2-1C33-4B3E-B840-2EF317F241F0}">
            <xm:f>$G11=Lijsten!$B$68</xm:f>
            <x14:dxf>
              <font>
                <color rgb="FF0070C0"/>
              </font>
            </x14:dxf>
          </x14:cfRule>
          <xm:sqref>C11:I158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8"/>
  <sheetViews>
    <sheetView topLeftCell="A7" workbookViewId="0">
      <selection activeCell="E30" sqref="E30"/>
    </sheetView>
  </sheetViews>
  <sheetFormatPr defaultColWidth="8.85546875"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42578125" bestFit="1" customWidth="1"/>
    <col min="11" max="11" width="9.140625" style="45"/>
    <col min="13" max="13" width="13.42578125" bestFit="1" customWidth="1"/>
    <col min="14" max="14" width="10" bestFit="1" customWidth="1"/>
  </cols>
  <sheetData>
    <row r="1" spans="1:15" ht="28.5" x14ac:dyDescent="0.45">
      <c r="A1" s="72" t="s">
        <v>60</v>
      </c>
      <c r="B1" s="110"/>
      <c r="C1" s="158" t="s">
        <v>52</v>
      </c>
      <c r="D1" s="158"/>
      <c r="E1" s="158"/>
      <c r="F1" s="158"/>
      <c r="G1" s="158"/>
      <c r="H1" s="158"/>
      <c r="I1" s="158"/>
    </row>
    <row r="2" spans="1:15" ht="21" x14ac:dyDescent="0.25">
      <c r="A2" s="33">
        <f>SUM(H6:H155)</f>
        <v>143</v>
      </c>
      <c r="B2" s="17"/>
      <c r="C2" s="39" t="str">
        <f>Entries!D267</f>
        <v>Belgian Championships</v>
      </c>
      <c r="D2" s="39"/>
      <c r="E2" s="39"/>
      <c r="F2" s="39"/>
      <c r="G2" s="159"/>
      <c r="H2" s="159"/>
      <c r="I2" s="159"/>
    </row>
    <row r="3" spans="1:15" ht="21" x14ac:dyDescent="0.25">
      <c r="A3" s="47" t="str">
        <f>CONCATENATE("Short : ",TEXT(SUMIF($G$7:$G$155,Lijsten!$B68,$H$7:$H$155),"0"))</f>
        <v>Short : 43</v>
      </c>
      <c r="B3" s="12"/>
      <c r="C3" s="160" t="str">
        <f ca="1">CONCATENATE("Last updated :  ",TEXT(NOW(),"dd-mm-jjjj,  uu:mm"))</f>
        <v>Last updated :  20-10-2020,  10:57</v>
      </c>
      <c r="D3" s="160"/>
      <c r="E3" s="160"/>
      <c r="F3" s="160"/>
      <c r="G3" s="160"/>
      <c r="H3" s="160"/>
      <c r="I3" s="160"/>
      <c r="J3" s="19"/>
      <c r="K3" s="13"/>
      <c r="L3" s="19"/>
      <c r="M3" s="13"/>
      <c r="N3" s="13"/>
      <c r="O3" s="19"/>
    </row>
    <row r="4" spans="1:15" ht="21" x14ac:dyDescent="0.25">
      <c r="A4" s="47" t="str">
        <f>CONCATENATE("Free : ",TEXT(SUMIF($G$7:$G$155,Lijsten!$B69,$H$7:$H$155),"0"))</f>
        <v>Free : 100</v>
      </c>
      <c r="B4" s="12"/>
      <c r="C4" s="161" t="s">
        <v>53</v>
      </c>
      <c r="D4" s="161"/>
      <c r="E4" s="161"/>
      <c r="F4" s="161"/>
      <c r="G4" s="161"/>
      <c r="H4" s="161"/>
      <c r="I4" s="161"/>
      <c r="J4" s="19"/>
      <c r="K4" s="13"/>
      <c r="L4" s="19"/>
      <c r="M4" s="13"/>
      <c r="N4" s="13"/>
      <c r="O4" s="19"/>
    </row>
    <row r="5" spans="1:15" ht="18.75" x14ac:dyDescent="0.25">
      <c r="A5" s="21" t="s">
        <v>41</v>
      </c>
      <c r="B5" s="12"/>
      <c r="C5" s="25" t="s">
        <v>29</v>
      </c>
      <c r="D5" s="26" t="s">
        <v>30</v>
      </c>
      <c r="E5" s="26" t="s">
        <v>51</v>
      </c>
      <c r="F5" s="26"/>
      <c r="G5" s="26" t="s">
        <v>62</v>
      </c>
      <c r="H5" s="26" t="s">
        <v>37</v>
      </c>
      <c r="I5" s="27" t="s">
        <v>50</v>
      </c>
      <c r="J5" s="20"/>
      <c r="K5" s="64" t="s">
        <v>38</v>
      </c>
      <c r="L5" s="20"/>
      <c r="M5" s="27" t="s">
        <v>55</v>
      </c>
      <c r="N5" s="38" t="s">
        <v>56</v>
      </c>
      <c r="O5" s="20"/>
    </row>
    <row r="6" spans="1:15" ht="3.95" customHeight="1" x14ac:dyDescent="0.25">
      <c r="C6" s="9"/>
      <c r="D6" s="10"/>
      <c r="E6" s="11"/>
      <c r="F6" s="34"/>
      <c r="G6" s="34"/>
      <c r="H6" s="18"/>
      <c r="I6" s="28"/>
      <c r="K6" s="13"/>
      <c r="M6" s="28"/>
    </row>
    <row r="7" spans="1:15" ht="18.75" x14ac:dyDescent="0.25">
      <c r="A7" s="22">
        <v>0.54166666666666663</v>
      </c>
      <c r="B7" s="12"/>
      <c r="C7" s="7">
        <f>IF(ISBLANK(A7),D5+IF(E6=Lijsten!$B$64,15/24/60,0),A7)</f>
        <v>0.54166666666666663</v>
      </c>
      <c r="D7" s="8">
        <f>C7+M7*VLOOKUP(E7,ParametersB,2,FALSE)+H7*(VLOOKUP(E7,ParametersB,IF(G7=Lijsten!B$68,3,4),FALSE)+VLOOKUP(E7,ParametersB,5,FALSE))</f>
        <v>0.55115740740740737</v>
      </c>
      <c r="E7" s="23" t="s">
        <v>327</v>
      </c>
      <c r="F7" s="23"/>
      <c r="G7" s="23" t="s">
        <v>58</v>
      </c>
      <c r="H7" s="48">
        <f>K7</f>
        <v>2</v>
      </c>
      <c r="I7" s="29"/>
      <c r="J7" s="14"/>
      <c r="K7" s="115">
        <v>2</v>
      </c>
      <c r="L7" s="14"/>
      <c r="M7" s="16">
        <f>IF(ISBLANK(N7),_xlfn.CEILING.PRECISE(H7/VLOOKUP(E7,ParametersB,6,FALSE)),N7)</f>
        <v>1</v>
      </c>
      <c r="N7" s="37"/>
      <c r="O7" s="14"/>
    </row>
    <row r="8" spans="1:15" ht="6" customHeight="1" x14ac:dyDescent="0.25">
      <c r="A8" s="14"/>
      <c r="B8" s="12"/>
      <c r="C8" s="9"/>
      <c r="D8" s="10"/>
      <c r="E8" s="44" t="s">
        <v>40</v>
      </c>
      <c r="F8" s="74"/>
      <c r="G8" s="11"/>
      <c r="H8" s="31"/>
      <c r="I8" s="30"/>
      <c r="J8" s="15"/>
      <c r="K8" s="65"/>
      <c r="L8" s="15"/>
      <c r="M8" s="30"/>
      <c r="N8" s="36"/>
      <c r="O8" s="15"/>
    </row>
    <row r="9" spans="1:15" ht="18.75" x14ac:dyDescent="0.25">
      <c r="A9" s="22"/>
      <c r="B9" s="12"/>
      <c r="C9" s="7">
        <f>IF(ISBLANK(A9),D7+IF(E8=Lijsten!$B$64,15/24/60,0),A9)</f>
        <v>0.55115740740740737</v>
      </c>
      <c r="D9" s="8">
        <f>C9+M9*VLOOKUP(E9,ParametersB,2,FALSE)+H9*(VLOOKUP(E9,ParametersB,IF(G9=Lijsten!B$68,3,4),FALSE)+VLOOKUP(E9,ParametersB,5,FALSE))</f>
        <v>0.63078703703703698</v>
      </c>
      <c r="E9" s="23" t="s">
        <v>314</v>
      </c>
      <c r="F9" s="23"/>
      <c r="G9" s="23" t="s">
        <v>58</v>
      </c>
      <c r="H9" s="48">
        <f>K9</f>
        <v>23</v>
      </c>
      <c r="I9" s="29"/>
      <c r="J9" s="14"/>
      <c r="K9" s="115">
        <v>23</v>
      </c>
      <c r="L9" s="14"/>
      <c r="M9" s="16">
        <f>IF(ISBLANK(N9),_xlfn.CEILING.PRECISE(H9/VLOOKUP(E9,ParametersB,6,FALSE)),N9)</f>
        <v>3</v>
      </c>
      <c r="N9" s="37"/>
      <c r="O9" s="14"/>
    </row>
    <row r="10" spans="1:15" ht="18.75" x14ac:dyDescent="0.25">
      <c r="A10" s="14"/>
      <c r="B10" s="12"/>
      <c r="C10" s="9"/>
      <c r="D10" s="10"/>
      <c r="E10" s="44" t="s">
        <v>39</v>
      </c>
      <c r="F10" s="74"/>
      <c r="G10" s="11"/>
      <c r="H10" s="31"/>
      <c r="I10" s="30"/>
      <c r="J10" s="15"/>
      <c r="K10" s="65"/>
      <c r="L10" s="15"/>
      <c r="M10" s="30"/>
      <c r="N10" s="36"/>
      <c r="O10" s="15"/>
    </row>
    <row r="11" spans="1:15" ht="18.75" hidden="1" x14ac:dyDescent="0.25">
      <c r="A11" s="22"/>
      <c r="B11" s="12"/>
      <c r="C11" s="7">
        <f>IF(ISBLANK(A11),D9+IF(E10=Lijsten!$B$64,15/24/60,0),A11)</f>
        <v>0.64120370370370361</v>
      </c>
      <c r="D11" s="8">
        <f>C11+M11*VLOOKUP(E11,ParametersB,2,FALSE)+H11*(VLOOKUP(E11,ParametersB,IF(G11=Lijsten!B$68,3,4),FALSE)+VLOOKUP(E11,ParametersB,5,FALSE))</f>
        <v>0.64120370370370361</v>
      </c>
      <c r="E11" s="23" t="s">
        <v>322</v>
      </c>
      <c r="F11" s="23"/>
      <c r="G11" s="23" t="s">
        <v>58</v>
      </c>
      <c r="H11" s="48">
        <f>K11</f>
        <v>0</v>
      </c>
      <c r="I11" s="29"/>
      <c r="J11" s="14"/>
      <c r="K11" s="16">
        <f>COUNTIF(Entries,$E11)</f>
        <v>0</v>
      </c>
      <c r="L11" s="14"/>
      <c r="M11" s="16">
        <f>IF(ISBLANK(N11),_xlfn.CEILING.PRECISE(H11/VLOOKUP(E11,ParametersB,6,FALSE)),N11)</f>
        <v>0</v>
      </c>
      <c r="N11" s="37"/>
      <c r="O11" s="14"/>
    </row>
    <row r="12" spans="1:15" ht="18.75" x14ac:dyDescent="0.25">
      <c r="A12" s="14"/>
      <c r="B12" s="12"/>
      <c r="C12" s="9"/>
      <c r="D12" s="10"/>
      <c r="E12" s="44" t="s">
        <v>39</v>
      </c>
      <c r="F12" s="74"/>
      <c r="G12" s="11"/>
      <c r="H12" s="31"/>
      <c r="I12" s="30"/>
      <c r="J12" s="15"/>
      <c r="K12" s="65"/>
      <c r="L12" s="15"/>
      <c r="M12" s="30"/>
      <c r="N12" s="36"/>
      <c r="O12" s="15"/>
    </row>
    <row r="13" spans="1:15" ht="18.75" x14ac:dyDescent="0.25">
      <c r="A13" s="22"/>
      <c r="B13" s="12"/>
      <c r="C13" s="7">
        <f>IF(ISBLANK(A13),D11+IF(E12=Lijsten!$B$64,15/24/60,0),A13)</f>
        <v>0.65162037037037024</v>
      </c>
      <c r="D13" s="8">
        <f>C13+M13*VLOOKUP(E13,ParametersB,2,FALSE)+H13*(VLOOKUP(E13,ParametersB,IF(G13=Lijsten!B$68,3,4),FALSE)+VLOOKUP(E13,ParametersB,5,FALSE))</f>
        <v>0.72349537037037015</v>
      </c>
      <c r="E13" s="23" t="s">
        <v>312</v>
      </c>
      <c r="F13" s="23"/>
      <c r="G13" s="23" t="s">
        <v>58</v>
      </c>
      <c r="H13" s="48">
        <f>K13</f>
        <v>18</v>
      </c>
      <c r="I13" s="29"/>
      <c r="J13" s="14"/>
      <c r="K13" s="115">
        <v>18</v>
      </c>
      <c r="L13" s="14"/>
      <c r="M13" s="16">
        <f>IF(ISBLANK(N13),_xlfn.CEILING.PRECISE(H13/VLOOKUP(E13,ParametersB,6,FALSE)),N13)</f>
        <v>3</v>
      </c>
      <c r="N13" s="37"/>
      <c r="O13" s="14"/>
    </row>
    <row r="14" spans="1:15" ht="18.75" x14ac:dyDescent="0.25">
      <c r="A14" s="14"/>
      <c r="B14" s="12"/>
      <c r="C14" s="9"/>
      <c r="D14" s="10"/>
      <c r="E14" s="44" t="s">
        <v>39</v>
      </c>
      <c r="F14" s="74"/>
      <c r="G14" s="11"/>
      <c r="H14" s="31"/>
      <c r="I14" s="30"/>
      <c r="J14" s="15"/>
      <c r="K14" s="65"/>
      <c r="L14" s="15"/>
      <c r="M14" s="30"/>
      <c r="N14" s="36"/>
      <c r="O14" s="15"/>
    </row>
    <row r="15" spans="1:15" ht="18.75" hidden="1" x14ac:dyDescent="0.25">
      <c r="A15" s="22"/>
      <c r="B15" s="12"/>
      <c r="C15" s="7">
        <f>IF(ISBLANK(A15),D13+IF(E14=Lijsten!$B$64,15/24/60,0),A15)</f>
        <v>0.73391203703703678</v>
      </c>
      <c r="D15" s="8">
        <f>C15+M15*VLOOKUP(E15,ParametersB,2,FALSE)+H15*(VLOOKUP(E15,ParametersB,IF(G15=Lijsten!B$68,3,4),FALSE)+VLOOKUP(E15,ParametersB,5,FALSE))</f>
        <v>0.73391203703703678</v>
      </c>
      <c r="E15" s="23" t="s">
        <v>328</v>
      </c>
      <c r="F15" s="23"/>
      <c r="G15" s="23" t="s">
        <v>58</v>
      </c>
      <c r="H15" s="48">
        <f>K15</f>
        <v>0</v>
      </c>
      <c r="I15" s="29"/>
      <c r="J15" s="14"/>
      <c r="K15" s="16">
        <f>COUNTIF(Entries,$E15)</f>
        <v>0</v>
      </c>
      <c r="L15" s="14"/>
      <c r="M15" s="16">
        <f>IF(ISBLANK(N15),_xlfn.CEILING.PRECISE(H15/VLOOKUP(E15,ParametersB,6,FALSE)),N15)</f>
        <v>0</v>
      </c>
      <c r="N15" s="37"/>
      <c r="O15" s="14"/>
    </row>
    <row r="16" spans="1:15" ht="18.75" hidden="1" x14ac:dyDescent="0.25">
      <c r="A16" s="14"/>
      <c r="B16" s="12"/>
      <c r="C16" s="9"/>
      <c r="D16" s="10"/>
      <c r="E16" s="44" t="s">
        <v>40</v>
      </c>
      <c r="F16" s="74"/>
      <c r="G16" s="11"/>
      <c r="H16" s="31"/>
      <c r="I16" s="30"/>
      <c r="J16" s="15"/>
      <c r="K16" s="65"/>
      <c r="L16" s="15"/>
      <c r="M16" s="30"/>
      <c r="N16" s="36"/>
      <c r="O16" s="15"/>
    </row>
    <row r="17" spans="1:15" ht="18.75" x14ac:dyDescent="0.25">
      <c r="A17" s="22"/>
      <c r="B17" s="12"/>
      <c r="C17" s="7">
        <f>IF(ISBLANK(A17),D15+IF(E16=Lijsten!$B$64,15/24/60,0),A17)</f>
        <v>0.73391203703703678</v>
      </c>
      <c r="D17" s="8">
        <f>C17+M17*VLOOKUP(E17,ParametersB,2,FALSE)+H17*(VLOOKUP(E17,ParametersB,IF(G17=Lijsten!B$68,3,4),FALSE)+VLOOKUP(E17,ParametersB,5,FALSE))</f>
        <v>0.73391203703703678</v>
      </c>
      <c r="E17" s="23" t="s">
        <v>325</v>
      </c>
      <c r="F17" s="23"/>
      <c r="G17" s="23" t="s">
        <v>58</v>
      </c>
      <c r="H17" s="48">
        <f>K17</f>
        <v>0</v>
      </c>
      <c r="I17" s="29"/>
      <c r="J17" s="14"/>
      <c r="K17" s="16">
        <f>COUNTIF(Entries,$E17)</f>
        <v>0</v>
      </c>
      <c r="L17" s="14"/>
      <c r="M17" s="16">
        <f>IF(ISBLANK(N17),_xlfn.CEILING.PRECISE(H17/VLOOKUP(E17,ParametersB,6,FALSE)),N17)</f>
        <v>0</v>
      </c>
      <c r="N17" s="37"/>
      <c r="O17" s="14"/>
    </row>
    <row r="18" spans="1:15" ht="18.75" x14ac:dyDescent="0.25">
      <c r="A18" s="14"/>
      <c r="B18" s="12"/>
      <c r="C18" s="9"/>
      <c r="D18" s="10"/>
      <c r="E18" s="44" t="s">
        <v>40</v>
      </c>
      <c r="F18" s="74"/>
      <c r="G18" s="11"/>
      <c r="H18" s="31"/>
      <c r="I18" s="30"/>
      <c r="J18" s="15"/>
      <c r="K18" s="65"/>
      <c r="L18" s="15"/>
      <c r="M18" s="30"/>
      <c r="N18" s="36"/>
      <c r="O18" s="15"/>
    </row>
    <row r="19" spans="1:15" ht="18.75" x14ac:dyDescent="0.25">
      <c r="A19" s="22">
        <v>0.35416666666666669</v>
      </c>
      <c r="B19" s="12"/>
      <c r="C19" s="7">
        <f>IF(ISBLANK(A19),D17+IF(E18=Lijsten!$B$64,15/24/60,0),A19)</f>
        <v>0.35416666666666669</v>
      </c>
      <c r="D19" s="8">
        <f>C19+M19*VLOOKUP(E19,ParametersB,2,FALSE)+H19*(VLOOKUP(E19,ParametersB,IF(G19=Lijsten!B$68,3,4),FALSE)+VLOOKUP(E19,ParametersB,5,FALSE))</f>
        <v>0.36788194444444444</v>
      </c>
      <c r="E19" s="23" t="s">
        <v>321</v>
      </c>
      <c r="F19" s="23"/>
      <c r="G19" s="23" t="s">
        <v>57</v>
      </c>
      <c r="H19" s="48">
        <f>K19</f>
        <v>3</v>
      </c>
      <c r="I19" s="29"/>
      <c r="J19" s="14"/>
      <c r="K19" s="115">
        <v>3</v>
      </c>
      <c r="L19" s="14"/>
      <c r="M19" s="16">
        <f>IF(ISBLANK(N19),_xlfn.CEILING.PRECISE(H19/VLOOKUP(E19,ParametersB,6,FALSE)),N19)</f>
        <v>1</v>
      </c>
      <c r="N19" s="37"/>
      <c r="O19" s="14"/>
    </row>
    <row r="20" spans="1:15" ht="6" customHeight="1" x14ac:dyDescent="0.25">
      <c r="A20" s="14"/>
      <c r="B20" s="12"/>
      <c r="C20" s="9"/>
      <c r="D20" s="10"/>
      <c r="E20" s="44" t="s">
        <v>40</v>
      </c>
      <c r="F20" s="74"/>
      <c r="G20" s="11"/>
      <c r="H20" s="31"/>
      <c r="I20" s="30"/>
      <c r="J20" s="15"/>
      <c r="K20" s="65"/>
      <c r="L20" s="15"/>
      <c r="M20" s="30"/>
      <c r="N20" s="36"/>
      <c r="O20" s="15"/>
    </row>
    <row r="21" spans="1:15" ht="18.75" x14ac:dyDescent="0.25">
      <c r="A21" s="22"/>
      <c r="B21" s="12"/>
      <c r="C21" s="7">
        <f>IF(ISBLANK(A21),D19+IF(E20=Lijsten!$B$64,15/24/60,0),A21)</f>
        <v>0.36788194444444444</v>
      </c>
      <c r="D21" s="8">
        <f>C21+M21*VLOOKUP(E21,ParametersB,2,FALSE)+H21*(VLOOKUP(E21,ParametersB,IF(G21=Lijsten!B$68,3,4),FALSE)+VLOOKUP(E21,ParametersB,5,FALSE))</f>
        <v>0.50815972222222217</v>
      </c>
      <c r="E21" s="23" t="s">
        <v>310</v>
      </c>
      <c r="F21" s="23"/>
      <c r="G21" s="23" t="s">
        <v>57</v>
      </c>
      <c r="H21" s="48">
        <f>K21</f>
        <v>36</v>
      </c>
      <c r="I21" s="29"/>
      <c r="J21" s="14"/>
      <c r="K21" s="115">
        <v>36</v>
      </c>
      <c r="L21" s="14"/>
      <c r="M21" s="16">
        <f>IF(ISBLANK(N21),_xlfn.CEILING.PRECISE(H21/VLOOKUP(E21,ParametersB,6,FALSE)),N21)</f>
        <v>5</v>
      </c>
      <c r="N21" s="37"/>
      <c r="O21" s="14"/>
    </row>
    <row r="22" spans="1:15" ht="18.75" x14ac:dyDescent="0.25">
      <c r="A22" s="14"/>
      <c r="B22" s="12"/>
      <c r="C22" s="9"/>
      <c r="D22" s="10"/>
      <c r="E22" s="44" t="s">
        <v>39</v>
      </c>
      <c r="F22" s="74"/>
      <c r="G22" s="11"/>
      <c r="H22" s="31"/>
      <c r="I22" s="30"/>
      <c r="J22" s="15"/>
      <c r="K22" s="65"/>
      <c r="L22" s="15"/>
      <c r="M22" s="30"/>
      <c r="N22" s="36"/>
      <c r="O22" s="15"/>
    </row>
    <row r="23" spans="1:15" ht="18.75" hidden="1" x14ac:dyDescent="0.25">
      <c r="A23" s="22"/>
      <c r="B23" s="12"/>
      <c r="C23" s="7">
        <f>IF(ISBLANK(A23),D21+IF(E22=Lijsten!$B$64,15/24/60,0),A23)</f>
        <v>0.5185763888888888</v>
      </c>
      <c r="D23" s="8">
        <f>C23+M23*VLOOKUP(E23,ParametersB,2,FALSE)+H23*(VLOOKUP(E23,ParametersB,IF(G23=Lijsten!B$68,3,4),FALSE)+VLOOKUP(E23,ParametersB,5,FALSE))</f>
        <v>0.5185763888888888</v>
      </c>
      <c r="E23" s="111" t="s">
        <v>61</v>
      </c>
      <c r="F23" s="23"/>
      <c r="G23" s="23" t="s">
        <v>57</v>
      </c>
      <c r="H23" s="48">
        <f>K23</f>
        <v>0</v>
      </c>
      <c r="I23" s="29"/>
      <c r="J23" s="14"/>
      <c r="K23" s="16">
        <f>COUNTIF(Entries,$E23)</f>
        <v>0</v>
      </c>
      <c r="L23" s="14"/>
      <c r="M23" s="16">
        <f>IF(ISBLANK(N23),_xlfn.CEILING.PRECISE(H23/VLOOKUP(E23,ParametersB,6,FALSE)),N23)</f>
        <v>0</v>
      </c>
      <c r="N23" s="37"/>
      <c r="O23" s="14"/>
    </row>
    <row r="24" spans="1:15" ht="18.75" hidden="1" x14ac:dyDescent="0.25">
      <c r="A24" s="14"/>
      <c r="B24" s="12"/>
      <c r="C24" s="9"/>
      <c r="D24" s="10"/>
      <c r="E24" s="44" t="s">
        <v>40</v>
      </c>
      <c r="F24" s="74"/>
      <c r="G24" s="11"/>
      <c r="H24" s="31"/>
      <c r="I24" s="30"/>
      <c r="J24" s="15"/>
      <c r="K24" s="65"/>
      <c r="L24" s="15"/>
      <c r="M24" s="30"/>
      <c r="N24" s="36"/>
      <c r="O24" s="15"/>
    </row>
    <row r="25" spans="1:15" ht="18.75" hidden="1" x14ac:dyDescent="0.25">
      <c r="A25" s="22"/>
      <c r="B25" s="12"/>
      <c r="C25" s="7">
        <f>IF(ISBLANK(A25),D23+IF(E24=Lijsten!$B$64,15/24/60,0),A25)</f>
        <v>0.5185763888888888</v>
      </c>
      <c r="D25" s="8">
        <f>C25+M25*VLOOKUP(E25,ParametersB,2,FALSE)+H25*(VLOOKUP(E25,ParametersB,IF(G25=Lijsten!B$68,3,4),FALSE)+VLOOKUP(E25,ParametersB,5,FALSE))</f>
        <v>0.5185763888888888</v>
      </c>
      <c r="E25" s="111" t="s">
        <v>61</v>
      </c>
      <c r="F25" s="23"/>
      <c r="G25" s="23" t="s">
        <v>57</v>
      </c>
      <c r="H25" s="48">
        <f>K25</f>
        <v>0</v>
      </c>
      <c r="I25" s="29"/>
      <c r="J25" s="14"/>
      <c r="K25" s="16">
        <f>COUNTIF(Entries,$E25)</f>
        <v>0</v>
      </c>
      <c r="L25" s="14"/>
      <c r="M25" s="16">
        <f>IF(ISBLANK(N25),_xlfn.CEILING.PRECISE(H25/VLOOKUP(E25,ParametersB,6,FALSE)),N25)</f>
        <v>0</v>
      </c>
      <c r="N25" s="37"/>
      <c r="O25" s="14"/>
    </row>
    <row r="26" spans="1:15" ht="18.75" hidden="1" x14ac:dyDescent="0.25">
      <c r="A26" s="14"/>
      <c r="B26" s="12"/>
      <c r="C26" s="9"/>
      <c r="D26" s="10"/>
      <c r="E26" s="44" t="s">
        <v>40</v>
      </c>
      <c r="F26" s="74"/>
      <c r="G26" s="11"/>
      <c r="H26" s="31"/>
      <c r="I26" s="30"/>
      <c r="J26" s="15"/>
      <c r="K26" s="65"/>
      <c r="L26" s="15"/>
      <c r="M26" s="30"/>
      <c r="N26" s="36"/>
      <c r="O26" s="15"/>
    </row>
    <row r="27" spans="1:15" ht="18.75" x14ac:dyDescent="0.25">
      <c r="A27" s="22"/>
      <c r="B27" s="12"/>
      <c r="C27" s="7">
        <f>IF(ISBLANK(A27),D25+IF(E26=Lijsten!$B$64,15/24/60,0),A27)</f>
        <v>0.5185763888888888</v>
      </c>
      <c r="D27" s="8">
        <f>C27+M27*VLOOKUP(E27,ParametersB,2,FALSE)+H27*(VLOOKUP(E27,ParametersB,IF(G27=Lijsten!B$68,3,4),FALSE)+VLOOKUP(E27,ParametersB,5,FALSE))</f>
        <v>0.52748842592592582</v>
      </c>
      <c r="E27" s="23" t="s">
        <v>320</v>
      </c>
      <c r="F27" s="23"/>
      <c r="G27" s="23" t="s">
        <v>57</v>
      </c>
      <c r="H27" s="48">
        <f>K27</f>
        <v>2</v>
      </c>
      <c r="I27" s="29"/>
      <c r="J27" s="14"/>
      <c r="K27" s="115">
        <v>2</v>
      </c>
      <c r="L27" s="14"/>
      <c r="M27" s="16">
        <f>IF(ISBLANK(N27),_xlfn.CEILING.PRECISE(H27/VLOOKUP(E27,ParametersB,6,FALSE)),N27)</f>
        <v>1</v>
      </c>
      <c r="N27" s="37"/>
      <c r="O27" s="14"/>
    </row>
    <row r="28" spans="1:15" ht="6" customHeight="1" x14ac:dyDescent="0.25">
      <c r="A28" s="14"/>
      <c r="B28" s="12"/>
      <c r="C28" s="9"/>
      <c r="D28" s="10"/>
      <c r="E28" s="44" t="s">
        <v>40</v>
      </c>
      <c r="F28" s="74"/>
      <c r="G28" s="11"/>
      <c r="H28" s="31"/>
      <c r="I28" s="30"/>
      <c r="J28" s="15"/>
      <c r="K28" s="65"/>
      <c r="L28" s="15"/>
      <c r="M28" s="30"/>
      <c r="N28" s="36"/>
      <c r="O28" s="15"/>
    </row>
    <row r="29" spans="1:15" ht="18.75" x14ac:dyDescent="0.25">
      <c r="A29" s="22"/>
      <c r="B29" s="12"/>
      <c r="C29" s="7">
        <f>IF(ISBLANK(A29),D27+IF(E28=Lijsten!$B$64,15/24/60,0),A29)</f>
        <v>0.52748842592592582</v>
      </c>
      <c r="D29" s="8">
        <f>C29+M29*VLOOKUP(E29,ParametersB,2,FALSE)+H29*(VLOOKUP(E29,ParametersB,IF(G29=Lijsten!B$68,3,4),FALSE)+VLOOKUP(E29,ParametersB,5,FALSE))</f>
        <v>0.59322916666666659</v>
      </c>
      <c r="E29" s="23" t="s">
        <v>316</v>
      </c>
      <c r="F29" s="23"/>
      <c r="G29" s="23" t="s">
        <v>57</v>
      </c>
      <c r="H29" s="48">
        <f>K29</f>
        <v>16</v>
      </c>
      <c r="I29" s="29"/>
      <c r="J29" s="14"/>
      <c r="K29" s="115">
        <v>16</v>
      </c>
      <c r="L29" s="14"/>
      <c r="M29" s="16">
        <f>IF(ISBLANK(N29),_xlfn.CEILING.PRECISE(H29/VLOOKUP(E29,ParametersB,6,FALSE)),N29)</f>
        <v>6</v>
      </c>
      <c r="N29" s="37">
        <v>6</v>
      </c>
      <c r="O29" s="14"/>
    </row>
    <row r="30" spans="1:15" ht="18.75" x14ac:dyDescent="0.25">
      <c r="A30" s="14"/>
      <c r="B30" s="12"/>
      <c r="C30" s="9"/>
      <c r="D30" s="10"/>
      <c r="E30" s="44" t="s">
        <v>39</v>
      </c>
      <c r="F30" s="74"/>
      <c r="G30" s="11"/>
      <c r="H30" s="31"/>
      <c r="I30" s="30"/>
      <c r="J30" s="15"/>
      <c r="K30" s="65"/>
      <c r="L30" s="15"/>
      <c r="M30" s="30"/>
      <c r="N30" s="36"/>
      <c r="O30" s="15"/>
    </row>
    <row r="31" spans="1:15" ht="18.75" hidden="1" x14ac:dyDescent="0.25">
      <c r="A31" s="22"/>
      <c r="B31" s="12"/>
      <c r="C31" s="7">
        <f>IF(ISBLANK(A31),D29+IF(E30=Lijsten!$B$64,15/24/60,0),A31)</f>
        <v>0.60364583333333321</v>
      </c>
      <c r="D31" s="8">
        <f>C31+M31*VLOOKUP(E31,ParametersB,2,FALSE)+H31*(VLOOKUP(E31,ParametersB,IF(G31=Lijsten!B$68,3,4),FALSE)+VLOOKUP(E31,ParametersB,5,FALSE))</f>
        <v>0.60364583333333321</v>
      </c>
      <c r="E31" s="111" t="s">
        <v>61</v>
      </c>
      <c r="F31" s="23"/>
      <c r="G31" s="23" t="s">
        <v>57</v>
      </c>
      <c r="H31" s="48">
        <f>K31</f>
        <v>0</v>
      </c>
      <c r="I31" s="29"/>
      <c r="J31" s="14"/>
      <c r="K31" s="16">
        <f>COUNTIF(Entries,$E31)</f>
        <v>0</v>
      </c>
      <c r="L31" s="14"/>
      <c r="M31" s="16">
        <f>IF(ISBLANK(N31),_xlfn.CEILING.PRECISE(H31/VLOOKUP(E31,ParametersB,6,FALSE)),N31)</f>
        <v>0</v>
      </c>
      <c r="N31" s="37"/>
      <c r="O31" s="14"/>
    </row>
    <row r="32" spans="1:15" ht="18.75" x14ac:dyDescent="0.25">
      <c r="A32" s="14"/>
      <c r="B32" s="12"/>
      <c r="C32" s="9"/>
      <c r="D32" s="10"/>
      <c r="E32" s="44" t="s">
        <v>39</v>
      </c>
      <c r="F32" s="74"/>
      <c r="G32" s="11"/>
      <c r="H32" s="31"/>
      <c r="I32" s="30"/>
      <c r="J32" s="15"/>
      <c r="K32" s="65"/>
      <c r="L32" s="15"/>
      <c r="M32" s="30"/>
      <c r="N32" s="36"/>
      <c r="O32" s="15"/>
    </row>
    <row r="33" spans="1:15" ht="18.75" hidden="1" x14ac:dyDescent="0.25">
      <c r="A33" s="22"/>
      <c r="B33" s="12"/>
      <c r="C33" s="7">
        <f>IF(ISBLANK(A33),D31+IF(E32=Lijsten!$B$64,15/24/60,0),A33)</f>
        <v>0.61406249999999984</v>
      </c>
      <c r="D33" s="8">
        <f>C33+M33*VLOOKUP(E33,ParametersB,2,FALSE)+H33*(VLOOKUP(E33,ParametersB,IF(G33=Lijsten!B$68,3,4),FALSE)+VLOOKUP(E33,ParametersB,5,FALSE))</f>
        <v>0.61406249999999984</v>
      </c>
      <c r="E33" s="111" t="s">
        <v>61</v>
      </c>
      <c r="F33" s="23"/>
      <c r="G33" s="23" t="s">
        <v>57</v>
      </c>
      <c r="H33" s="48">
        <f>K33</f>
        <v>0</v>
      </c>
      <c r="I33" s="29"/>
      <c r="J33" s="14"/>
      <c r="K33" s="16">
        <f>COUNTIF(Entries,$E33)</f>
        <v>0</v>
      </c>
      <c r="L33" s="14"/>
      <c r="M33" s="16">
        <f>IF(ISBLANK(N33),_xlfn.CEILING.PRECISE(H33/VLOOKUP(E33,ParametersB,6,FALSE)),N33)</f>
        <v>0</v>
      </c>
      <c r="N33" s="37"/>
      <c r="O33" s="14"/>
    </row>
    <row r="34" spans="1:15" ht="18.75" x14ac:dyDescent="0.25">
      <c r="A34" s="14"/>
      <c r="B34" s="12"/>
      <c r="C34" s="9"/>
      <c r="D34" s="10"/>
      <c r="E34" s="44" t="s">
        <v>39</v>
      </c>
      <c r="F34" s="74"/>
      <c r="G34" s="11"/>
      <c r="H34" s="31"/>
      <c r="I34" s="30"/>
      <c r="J34" s="15"/>
      <c r="K34" s="65"/>
      <c r="L34" s="15"/>
      <c r="M34" s="30"/>
      <c r="N34" s="36"/>
      <c r="O34" s="15"/>
    </row>
    <row r="35" spans="1:15" ht="18.75" hidden="1" x14ac:dyDescent="0.25">
      <c r="A35" s="22"/>
      <c r="B35" s="12"/>
      <c r="C35" s="7">
        <f>IF(ISBLANK(A35),D33+IF(E34=Lijsten!$B$64,15/24/60,0),A35)</f>
        <v>0.62447916666666647</v>
      </c>
      <c r="D35" s="8">
        <f>C35+M35*VLOOKUP(E35,ParametersB,2,FALSE)+H35*(VLOOKUP(E35,ParametersB,IF(G35=Lijsten!B$68,3,4),FALSE)+VLOOKUP(E35,ParametersB,5,FALSE))</f>
        <v>0.62447916666666647</v>
      </c>
      <c r="E35" s="111" t="s">
        <v>61</v>
      </c>
      <c r="F35" s="23"/>
      <c r="G35" s="23" t="s">
        <v>58</v>
      </c>
      <c r="H35" s="48">
        <f>K35</f>
        <v>0</v>
      </c>
      <c r="I35" s="29"/>
      <c r="J35" s="14"/>
      <c r="K35" s="16">
        <f>COUNTIF(Entries,$E35)</f>
        <v>0</v>
      </c>
      <c r="L35" s="14"/>
      <c r="M35" s="16">
        <f>IF(ISBLANK(N35),_xlfn.CEILING.PRECISE(H35/VLOOKUP(E35,ParametersB,6,FALSE)),N35)</f>
        <v>0</v>
      </c>
      <c r="N35" s="37"/>
      <c r="O35" s="14"/>
    </row>
    <row r="36" spans="1:15" ht="18.75" hidden="1" x14ac:dyDescent="0.25">
      <c r="A36" s="14"/>
      <c r="B36" s="12"/>
      <c r="C36" s="9"/>
      <c r="D36" s="10"/>
      <c r="E36" s="44" t="s">
        <v>40</v>
      </c>
      <c r="F36" s="74"/>
      <c r="G36" s="11"/>
      <c r="H36" s="31"/>
      <c r="I36" s="30"/>
      <c r="J36" s="15"/>
      <c r="K36" s="65"/>
      <c r="L36" s="15"/>
      <c r="M36" s="30"/>
      <c r="N36" s="36"/>
      <c r="O36" s="15"/>
    </row>
    <row r="37" spans="1:15" ht="18.75" hidden="1" x14ac:dyDescent="0.25">
      <c r="A37" s="22"/>
      <c r="B37" s="12"/>
      <c r="C37" s="7">
        <f>IF(ISBLANK(A37),D35+IF(E36=Lijsten!$B$64,15/24/60,0),A37)</f>
        <v>0.62447916666666647</v>
      </c>
      <c r="D37" s="8">
        <f>C37+M37*VLOOKUP(E37,ParametersB,2,FALSE)+H37*(VLOOKUP(E37,ParametersB,IF(G37=Lijsten!B$68,3,4),FALSE)+VLOOKUP(E37,ParametersB,5,FALSE))</f>
        <v>0.62447916666666647</v>
      </c>
      <c r="E37" s="111" t="s">
        <v>61</v>
      </c>
      <c r="F37" s="23"/>
      <c r="G37" s="23" t="s">
        <v>58</v>
      </c>
      <c r="H37" s="48">
        <f>K37</f>
        <v>0</v>
      </c>
      <c r="I37" s="29"/>
      <c r="J37" s="14"/>
      <c r="K37" s="16">
        <f>COUNTIF(Entries,$E37)</f>
        <v>0</v>
      </c>
      <c r="L37" s="14"/>
      <c r="M37" s="16">
        <f>IF(ISBLANK(N37),_xlfn.CEILING.PRECISE(H37/VLOOKUP(E37,ParametersB,6,FALSE)),N37)</f>
        <v>0</v>
      </c>
      <c r="N37" s="37"/>
      <c r="O37" s="14"/>
    </row>
    <row r="38" spans="1:15" ht="18.75" hidden="1" x14ac:dyDescent="0.25">
      <c r="A38" s="14"/>
      <c r="B38" s="12"/>
      <c r="C38" s="9"/>
      <c r="D38" s="10"/>
      <c r="E38" s="44" t="s">
        <v>40</v>
      </c>
      <c r="F38" s="74"/>
      <c r="G38" s="11"/>
      <c r="H38" s="31"/>
      <c r="I38" s="30"/>
      <c r="J38" s="15"/>
      <c r="K38" s="65"/>
      <c r="L38" s="15"/>
      <c r="M38" s="30"/>
      <c r="N38" s="36"/>
      <c r="O38" s="15"/>
    </row>
    <row r="39" spans="1:15" ht="18.75" x14ac:dyDescent="0.25">
      <c r="A39" s="22"/>
      <c r="B39" s="12"/>
      <c r="C39" s="7">
        <f>IF(ISBLANK(A39),D37+IF(E38=Lijsten!$B$64,15/24/60,0),A39)</f>
        <v>0.62447916666666647</v>
      </c>
      <c r="D39" s="8">
        <f>C39+M39*VLOOKUP(E39,ParametersB,2,FALSE)+H39*(VLOOKUP(E39,ParametersB,IF(G39=Lijsten!B$68,3,4),FALSE)+VLOOKUP(E39,ParametersB,5,FALSE))</f>
        <v>0.6348958333333331</v>
      </c>
      <c r="E39" s="23" t="s">
        <v>327</v>
      </c>
      <c r="F39" s="23"/>
      <c r="G39" s="23" t="s">
        <v>57</v>
      </c>
      <c r="H39" s="48">
        <f>K39</f>
        <v>2</v>
      </c>
      <c r="I39" s="29"/>
      <c r="J39" s="14"/>
      <c r="K39" s="115">
        <f>K7</f>
        <v>2</v>
      </c>
      <c r="L39" s="14"/>
      <c r="M39" s="16">
        <f>IF(ISBLANK(N39),_xlfn.CEILING.PRECISE(H39/VLOOKUP(E39,ParametersB,6,FALSE)),N39)</f>
        <v>1</v>
      </c>
      <c r="N39" s="37"/>
      <c r="O39" s="14"/>
    </row>
    <row r="40" spans="1:15" ht="6" customHeight="1" x14ac:dyDescent="0.25">
      <c r="A40" s="14"/>
      <c r="B40" s="12"/>
      <c r="C40" s="9"/>
      <c r="D40" s="10"/>
      <c r="E40" s="44" t="s">
        <v>40</v>
      </c>
      <c r="F40" s="74"/>
      <c r="G40" s="11"/>
      <c r="H40" s="31"/>
      <c r="I40" s="30"/>
      <c r="J40" s="15"/>
      <c r="K40" s="65"/>
      <c r="L40" s="15"/>
      <c r="M40" s="30"/>
      <c r="N40" s="36"/>
      <c r="O40" s="15"/>
    </row>
    <row r="41" spans="1:15" ht="18.75" x14ac:dyDescent="0.25">
      <c r="A41" s="22"/>
      <c r="B41" s="12"/>
      <c r="C41" s="7">
        <f>IF(ISBLANK(A41),D39+IF(E40=Lijsten!$B$64,15/24/60,0),A41)</f>
        <v>0.6348958333333331</v>
      </c>
      <c r="D41" s="8">
        <f>C41+M41*VLOOKUP(E41,ParametersB,2,FALSE)+H41*(VLOOKUP(E41,ParametersB,IF(G41=Lijsten!B$68,3,4),FALSE)+VLOOKUP(E41,ParametersB,5,FALSE))</f>
        <v>0.72517361111111089</v>
      </c>
      <c r="E41" s="23" t="s">
        <v>314</v>
      </c>
      <c r="F41" s="23"/>
      <c r="G41" s="23" t="s">
        <v>57</v>
      </c>
      <c r="H41" s="48">
        <f>K41</f>
        <v>23</v>
      </c>
      <c r="I41" s="29"/>
      <c r="J41" s="14"/>
      <c r="K41" s="115">
        <f>K9</f>
        <v>23</v>
      </c>
      <c r="L41" s="14"/>
      <c r="M41" s="16">
        <f>IF(ISBLANK(N41),_xlfn.CEILING.PRECISE(H41/VLOOKUP(E41,ParametersB,6,FALSE)),N41)</f>
        <v>3</v>
      </c>
      <c r="N41" s="37"/>
      <c r="O41" s="14"/>
    </row>
    <row r="42" spans="1:15" ht="18.75" x14ac:dyDescent="0.25">
      <c r="A42" s="14"/>
      <c r="B42" s="12"/>
      <c r="C42" s="9"/>
      <c r="D42" s="10"/>
      <c r="E42" s="44" t="s">
        <v>39</v>
      </c>
      <c r="F42" s="74"/>
      <c r="G42" s="11"/>
      <c r="H42" s="31"/>
      <c r="I42" s="30"/>
      <c r="J42" s="15"/>
      <c r="K42" s="65"/>
      <c r="L42" s="15"/>
      <c r="M42" s="30"/>
      <c r="N42" s="36"/>
      <c r="O42" s="15"/>
    </row>
    <row r="43" spans="1:15" ht="18.75" hidden="1" x14ac:dyDescent="0.25">
      <c r="A43" s="22"/>
      <c r="B43" s="12"/>
      <c r="C43" s="7">
        <f>IF(ISBLANK(A43),D41+IF(E42=Lijsten!$B$64,15/24/60,0),A43)</f>
        <v>0.73559027777777752</v>
      </c>
      <c r="D43" s="8">
        <f>C43+M43*VLOOKUP(E43,ParametersB,2,FALSE)+H43*(VLOOKUP(E43,ParametersB,IF(G43=Lijsten!B$68,3,4),FALSE)+VLOOKUP(E43,ParametersB,5,FALSE))</f>
        <v>0.73559027777777752</v>
      </c>
      <c r="E43" s="23" t="s">
        <v>223</v>
      </c>
      <c r="F43" s="23"/>
      <c r="G43" s="23" t="s">
        <v>57</v>
      </c>
      <c r="H43" s="48">
        <f>K43</f>
        <v>0</v>
      </c>
      <c r="I43" s="29"/>
      <c r="J43" s="14"/>
      <c r="K43" s="16">
        <f>COUNTIF(Entries,$E43)</f>
        <v>0</v>
      </c>
      <c r="L43" s="14"/>
      <c r="M43" s="16">
        <f>IF(ISBLANK(N43),_xlfn.CEILING.PRECISE(H43/VLOOKUP(E43,ParametersB,6,FALSE)),N43)</f>
        <v>0</v>
      </c>
      <c r="N43" s="37"/>
      <c r="O43" s="14"/>
    </row>
    <row r="44" spans="1:15" ht="18.75" x14ac:dyDescent="0.25">
      <c r="A44" s="14"/>
      <c r="B44" s="12"/>
      <c r="C44" s="9"/>
      <c r="D44" s="10"/>
      <c r="E44" s="44" t="s">
        <v>39</v>
      </c>
      <c r="F44" s="74"/>
      <c r="G44" s="11"/>
      <c r="H44" s="31"/>
      <c r="I44" s="30"/>
      <c r="J44" s="15"/>
      <c r="K44" s="65"/>
      <c r="L44" s="15"/>
      <c r="M44" s="30"/>
      <c r="N44" s="36"/>
      <c r="O44" s="15"/>
    </row>
    <row r="45" spans="1:15" ht="18.75" hidden="1" x14ac:dyDescent="0.25">
      <c r="A45" s="22"/>
      <c r="B45" s="12"/>
      <c r="C45" s="7">
        <f>IF(ISBLANK(A45),D43+IF(E44=Lijsten!$B$64,15/24/60,0),A45)</f>
        <v>0.74600694444444415</v>
      </c>
      <c r="D45" s="8">
        <f>C45+M45*VLOOKUP(E45,ParametersB,2,FALSE)+H45*(VLOOKUP(E45,ParametersB,IF(G45=Lijsten!B$68,3,4),FALSE)+VLOOKUP(E45,ParametersB,5,FALSE))</f>
        <v>0.74600694444444415</v>
      </c>
      <c r="E45" s="23" t="s">
        <v>221</v>
      </c>
      <c r="F45" s="23"/>
      <c r="G45" s="23" t="s">
        <v>57</v>
      </c>
      <c r="H45" s="48">
        <f>K45</f>
        <v>0</v>
      </c>
      <c r="I45" s="29"/>
      <c r="J45" s="14"/>
      <c r="K45" s="16">
        <f>COUNTIF(Entries,$E45)</f>
        <v>0</v>
      </c>
      <c r="L45" s="14"/>
      <c r="M45" s="16">
        <f>IF(ISBLANK(N45),_xlfn.CEILING.PRECISE(H45/VLOOKUP(E45,ParametersB,6,FALSE)),N45)</f>
        <v>0</v>
      </c>
      <c r="N45" s="37"/>
      <c r="O45" s="14"/>
    </row>
    <row r="46" spans="1:15" ht="18.75" hidden="1" x14ac:dyDescent="0.25">
      <c r="A46" s="14"/>
      <c r="B46" s="12"/>
      <c r="C46" s="9"/>
      <c r="D46" s="10"/>
      <c r="E46" s="44" t="s">
        <v>40</v>
      </c>
      <c r="F46" s="74"/>
      <c r="G46" s="11"/>
      <c r="H46" s="31"/>
      <c r="I46" s="30"/>
      <c r="J46" s="15"/>
      <c r="K46" s="65"/>
      <c r="L46" s="15"/>
      <c r="M46" s="30"/>
      <c r="N46" s="36"/>
      <c r="O46" s="15"/>
    </row>
    <row r="47" spans="1:15" ht="18.75" hidden="1" x14ac:dyDescent="0.25">
      <c r="A47" s="22"/>
      <c r="B47" s="12"/>
      <c r="C47" s="7">
        <f>IF(ISBLANK(A47),D45+IF(E46=Lijsten!$B$64,15/24/60,0),A47)</f>
        <v>0.74600694444444415</v>
      </c>
      <c r="D47" s="8">
        <f>C47+M47*VLOOKUP(E47,ParametersB,2,FALSE)+H47*(VLOOKUP(E47,ParametersB,IF(G47=Lijsten!B$68,3,4),FALSE)+VLOOKUP(E47,ParametersB,5,FALSE))</f>
        <v>0.74600694444444415</v>
      </c>
      <c r="E47" s="111" t="s">
        <v>61</v>
      </c>
      <c r="F47" s="23"/>
      <c r="G47" s="23" t="s">
        <v>58</v>
      </c>
      <c r="H47" s="48">
        <f>K47</f>
        <v>0</v>
      </c>
      <c r="I47" s="29"/>
      <c r="J47" s="14"/>
      <c r="K47" s="16">
        <f>COUNTIF(Entries,$E47)</f>
        <v>0</v>
      </c>
      <c r="L47" s="14"/>
      <c r="M47" s="16">
        <f>IF(ISBLANK(N47),_xlfn.CEILING.PRECISE(H47/VLOOKUP(E47,ParametersB,6,FALSE)),N47)</f>
        <v>0</v>
      </c>
      <c r="N47" s="37"/>
      <c r="O47" s="14"/>
    </row>
    <row r="48" spans="1:15" ht="18.75" hidden="1" x14ac:dyDescent="0.25">
      <c r="A48" s="14"/>
      <c r="B48" s="12"/>
      <c r="C48" s="9"/>
      <c r="D48" s="10"/>
      <c r="E48" s="44" t="s">
        <v>40</v>
      </c>
      <c r="F48" s="74"/>
      <c r="G48" s="11"/>
      <c r="H48" s="31"/>
      <c r="I48" s="30"/>
      <c r="J48" s="15"/>
      <c r="K48" s="65"/>
      <c r="L48" s="15"/>
      <c r="M48" s="30"/>
      <c r="N48" s="36"/>
      <c r="O48" s="15"/>
    </row>
    <row r="49" spans="1:15" ht="18.75" hidden="1" x14ac:dyDescent="0.25">
      <c r="A49" s="22"/>
      <c r="B49" s="12"/>
      <c r="C49" s="7">
        <f>IF(ISBLANK(A49),D47+IF(E48=Lijsten!$B$64,15/24/60,0),A49)</f>
        <v>0.74600694444444415</v>
      </c>
      <c r="D49" s="8">
        <f>C49+M49*VLOOKUP(E49,ParametersB,2,FALSE)+H49*(VLOOKUP(E49,ParametersB,IF(G49=Lijsten!B$68,3,4),FALSE)+VLOOKUP(E49,ParametersB,5,FALSE))</f>
        <v>0.74600694444444415</v>
      </c>
      <c r="E49" s="111" t="s">
        <v>61</v>
      </c>
      <c r="F49" s="23"/>
      <c r="G49" s="23" t="s">
        <v>58</v>
      </c>
      <c r="H49" s="48">
        <f>K49</f>
        <v>0</v>
      </c>
      <c r="I49" s="29"/>
      <c r="J49" s="14"/>
      <c r="K49" s="16">
        <f>COUNTIF(Entries,$E49)</f>
        <v>0</v>
      </c>
      <c r="L49" s="14"/>
      <c r="M49" s="16">
        <f>IF(ISBLANK(N49),_xlfn.CEILING.PRECISE(H49/VLOOKUP(E49,ParametersB,6,FALSE)),N49)</f>
        <v>0</v>
      </c>
      <c r="N49" s="37"/>
      <c r="O49" s="14"/>
    </row>
    <row r="50" spans="1:15" ht="18.75" hidden="1" x14ac:dyDescent="0.25">
      <c r="A50" s="14"/>
      <c r="B50" s="12"/>
      <c r="C50" s="9"/>
      <c r="D50" s="10"/>
      <c r="E50" s="44" t="s">
        <v>40</v>
      </c>
      <c r="F50" s="74"/>
      <c r="G50" s="11"/>
      <c r="H50" s="31"/>
      <c r="I50" s="30"/>
      <c r="J50" s="15"/>
      <c r="K50" s="65"/>
      <c r="L50" s="15"/>
      <c r="M50" s="30"/>
      <c r="N50" s="36"/>
      <c r="O50" s="15"/>
    </row>
    <row r="51" spans="1:15" ht="18.75" hidden="1" x14ac:dyDescent="0.25">
      <c r="A51" s="22"/>
      <c r="B51" s="12"/>
      <c r="C51" s="7">
        <f>IF(ISBLANK(A51),D49+IF(E50=Lijsten!$B$64,15/24/60,0),A51)</f>
        <v>0.74600694444444415</v>
      </c>
      <c r="D51" s="8">
        <f>C51+M51*VLOOKUP(E51,ParametersB,2,FALSE)+H51*(VLOOKUP(E51,ParametersB,IF(G51=Lijsten!B$68,3,4),FALSE)+VLOOKUP(E51,ParametersB,5,FALSE))</f>
        <v>0.74600694444444415</v>
      </c>
      <c r="E51" s="23" t="s">
        <v>322</v>
      </c>
      <c r="F51" s="23"/>
      <c r="G51" s="23" t="s">
        <v>57</v>
      </c>
      <c r="H51" s="48">
        <f>K51</f>
        <v>0</v>
      </c>
      <c r="I51" s="29"/>
      <c r="J51" s="14"/>
      <c r="K51" s="16">
        <f>COUNTIF(Entries,$E51)</f>
        <v>0</v>
      </c>
      <c r="L51" s="14"/>
      <c r="M51" s="16">
        <f>IF(ISBLANK(N51),_xlfn.CEILING.PRECISE(H51/VLOOKUP(E51,ParametersB,6,FALSE)),N51)</f>
        <v>0</v>
      </c>
      <c r="N51" s="37"/>
      <c r="O51" s="14"/>
    </row>
    <row r="52" spans="1:15" ht="6" hidden="1" customHeight="1" x14ac:dyDescent="0.25">
      <c r="A52" s="14"/>
      <c r="B52" s="12"/>
      <c r="C52" s="9"/>
      <c r="D52" s="10"/>
      <c r="E52" s="44" t="s">
        <v>40</v>
      </c>
      <c r="F52" s="74"/>
      <c r="G52" s="11"/>
      <c r="H52" s="31"/>
      <c r="I52" s="30"/>
      <c r="J52" s="15"/>
      <c r="K52" s="65"/>
      <c r="L52" s="15"/>
      <c r="M52" s="30"/>
      <c r="N52" s="36"/>
      <c r="O52" s="15"/>
    </row>
    <row r="53" spans="1:15" ht="18.75" x14ac:dyDescent="0.25">
      <c r="A53" s="22"/>
      <c r="B53" s="12"/>
      <c r="C53" s="7">
        <f>IF(ISBLANK(A53),D51+IF(E52=Lijsten!$B$64,15/24/60,0),A53)</f>
        <v>0.74600694444444415</v>
      </c>
      <c r="D53" s="8">
        <f>C53+M53*VLOOKUP(E53,ParametersB,2,FALSE)+H53*(VLOOKUP(E53,ParametersB,IF(G53=Lijsten!B$68,3,4),FALSE)+VLOOKUP(E53,ParametersB,5,FALSE))</f>
        <v>0.82829861111111081</v>
      </c>
      <c r="E53" s="23" t="s">
        <v>312</v>
      </c>
      <c r="F53" s="23"/>
      <c r="G53" s="23" t="s">
        <v>57</v>
      </c>
      <c r="H53" s="48">
        <f>K53</f>
        <v>18</v>
      </c>
      <c r="I53" s="29"/>
      <c r="J53" s="14"/>
      <c r="K53" s="115">
        <f>K13</f>
        <v>18</v>
      </c>
      <c r="L53" s="14"/>
      <c r="M53" s="16">
        <f>IF(ISBLANK(N53),_xlfn.CEILING.PRECISE(H53/VLOOKUP(E53,ParametersB,6,FALSE)),N53)</f>
        <v>3</v>
      </c>
      <c r="N53" s="37"/>
      <c r="O53" s="14"/>
    </row>
    <row r="54" spans="1:15" ht="18.75" x14ac:dyDescent="0.25">
      <c r="A54" s="14"/>
      <c r="B54" s="12"/>
      <c r="C54" s="9"/>
      <c r="D54" s="10"/>
      <c r="E54" s="44" t="s">
        <v>39</v>
      </c>
      <c r="F54" s="74"/>
      <c r="G54" s="11"/>
      <c r="H54" s="31"/>
      <c r="I54" s="30"/>
      <c r="J54" s="15"/>
      <c r="K54" s="65"/>
      <c r="L54" s="15"/>
      <c r="M54" s="30"/>
      <c r="N54" s="36"/>
      <c r="O54" s="15"/>
    </row>
    <row r="55" spans="1:15" ht="18.75" hidden="1" x14ac:dyDescent="0.25">
      <c r="A55" s="22"/>
      <c r="B55" s="12"/>
      <c r="C55" s="7">
        <f>IF(ISBLANK(A55),D53+IF(E54=Lijsten!$B$64,15/24/60,0),A55)</f>
        <v>0.83871527777777743</v>
      </c>
      <c r="D55" s="8">
        <f>C55+M55*VLOOKUP(E55,ParametersB,2,FALSE)+H55*(VLOOKUP(E55,ParametersB,IF(G55=Lijsten!B$68,3,4),FALSE)+VLOOKUP(E55,ParametersB,5,FALSE))</f>
        <v>0.83871527777777743</v>
      </c>
      <c r="E55" s="23" t="s">
        <v>329</v>
      </c>
      <c r="F55" s="23"/>
      <c r="G55" s="23" t="s">
        <v>57</v>
      </c>
      <c r="H55" s="48">
        <f>K55</f>
        <v>0</v>
      </c>
      <c r="I55" s="29"/>
      <c r="J55" s="14"/>
      <c r="K55" s="16">
        <f>COUNTIF(Entries,$E55)</f>
        <v>0</v>
      </c>
      <c r="L55" s="14"/>
      <c r="M55" s="16">
        <f>IF(ISBLANK(N55),_xlfn.CEILING.PRECISE(H55/VLOOKUP(E55,ParametersB,6,FALSE)),N55)</f>
        <v>0</v>
      </c>
      <c r="N55" s="37"/>
      <c r="O55" s="14"/>
    </row>
    <row r="56" spans="1:15" ht="18.75" hidden="1" x14ac:dyDescent="0.25">
      <c r="A56" s="14"/>
      <c r="B56" s="12"/>
      <c r="C56" s="9"/>
      <c r="D56" s="10"/>
      <c r="E56" s="44" t="s">
        <v>40</v>
      </c>
      <c r="F56" s="74"/>
      <c r="G56" s="11"/>
      <c r="H56" s="31"/>
      <c r="I56" s="30"/>
      <c r="J56" s="15"/>
      <c r="K56" s="65"/>
      <c r="L56" s="15"/>
      <c r="M56" s="30"/>
      <c r="N56" s="36"/>
      <c r="O56" s="15"/>
    </row>
    <row r="57" spans="1:15" ht="18.75" hidden="1" x14ac:dyDescent="0.25">
      <c r="A57" s="22"/>
      <c r="B57" s="12"/>
      <c r="C57" s="7">
        <f>IF(ISBLANK(A57),D55+IF(E56=Lijsten!$B$64,15/24/60,0),A57)</f>
        <v>0.83871527777777743</v>
      </c>
      <c r="D57" s="8">
        <f>C57+M57*VLOOKUP(E57,ParametersB,2,FALSE)+H57*(VLOOKUP(E57,ParametersB,IF(G57=Lijsten!B$68,3,4),FALSE)+VLOOKUP(E57,ParametersB,5,FALSE))</f>
        <v>0.83871527777777743</v>
      </c>
      <c r="E57" s="23" t="s">
        <v>324</v>
      </c>
      <c r="F57" s="23"/>
      <c r="G57" s="23" t="s">
        <v>57</v>
      </c>
      <c r="H57" s="48">
        <f>K57</f>
        <v>0</v>
      </c>
      <c r="I57" s="29"/>
      <c r="J57" s="14"/>
      <c r="K57" s="16">
        <f>COUNTIF(Entries,$E57)</f>
        <v>0</v>
      </c>
      <c r="L57" s="14"/>
      <c r="M57" s="16">
        <f>IF(ISBLANK(N57),_xlfn.CEILING.PRECISE(H57/VLOOKUP(E57,ParametersB,6,FALSE)),N57)</f>
        <v>0</v>
      </c>
      <c r="N57" s="37"/>
      <c r="O57" s="14"/>
    </row>
    <row r="58" spans="1:15" ht="18.75" hidden="1" x14ac:dyDescent="0.25">
      <c r="A58" s="14"/>
      <c r="B58" s="12"/>
      <c r="C58" s="9"/>
      <c r="D58" s="10"/>
      <c r="E58" s="44" t="s">
        <v>40</v>
      </c>
      <c r="F58" s="74"/>
      <c r="G58" s="11"/>
      <c r="H58" s="31"/>
      <c r="I58" s="30"/>
      <c r="J58" s="15"/>
      <c r="K58" s="65"/>
      <c r="L58" s="15"/>
      <c r="M58" s="30"/>
      <c r="N58" s="36"/>
      <c r="O58" s="15"/>
    </row>
    <row r="59" spans="1:15" ht="18.75" hidden="1" x14ac:dyDescent="0.25">
      <c r="A59" s="22"/>
      <c r="B59" s="12"/>
      <c r="C59" s="7">
        <f>IF(ISBLANK(A59),D57+IF(E58=Lijsten!$B$64,15/24/60,0),A59)</f>
        <v>0.83871527777777743</v>
      </c>
      <c r="D59" s="8">
        <f>C59+M59*VLOOKUP(E59,ParametersB,2,FALSE)+H59*(VLOOKUP(E59,ParametersB,IF(G59=Lijsten!B$68,3,4),FALSE)+VLOOKUP(E59,ParametersB,5,FALSE))</f>
        <v>0.83871527777777743</v>
      </c>
      <c r="E59" s="111" t="s">
        <v>61</v>
      </c>
      <c r="F59" s="23"/>
      <c r="G59" s="23" t="s">
        <v>58</v>
      </c>
      <c r="H59" s="48">
        <f>K59</f>
        <v>0</v>
      </c>
      <c r="I59" s="29"/>
      <c r="J59" s="14"/>
      <c r="K59" s="16">
        <f>COUNTIF(Entries,$E59)</f>
        <v>0</v>
      </c>
      <c r="L59" s="14"/>
      <c r="M59" s="16">
        <f>IF(ISBLANK(N59),_xlfn.CEILING.PRECISE(H59/VLOOKUP(E59,ParametersB,6,FALSE)),N59)</f>
        <v>0</v>
      </c>
      <c r="N59" s="37"/>
      <c r="O59" s="14"/>
    </row>
    <row r="60" spans="1:15" ht="18.75" hidden="1" x14ac:dyDescent="0.25">
      <c r="A60" s="14"/>
      <c r="B60" s="12"/>
      <c r="C60" s="9"/>
      <c r="D60" s="10"/>
      <c r="E60" s="44" t="s">
        <v>40</v>
      </c>
      <c r="F60" s="74"/>
      <c r="G60" s="11"/>
      <c r="H60" s="31"/>
      <c r="I60" s="30"/>
      <c r="J60" s="15"/>
      <c r="K60" s="65"/>
      <c r="L60" s="15"/>
      <c r="M60" s="30"/>
      <c r="N60" s="36"/>
      <c r="O60" s="15"/>
    </row>
    <row r="61" spans="1:15" ht="18.75" hidden="1" x14ac:dyDescent="0.25">
      <c r="A61" s="22"/>
      <c r="B61" s="12"/>
      <c r="C61" s="7">
        <f>IF(ISBLANK(A61),D59+IF(E60=Lijsten!$B$64,15/24/60,0),A61)</f>
        <v>0.83871527777777743</v>
      </c>
      <c r="D61" s="8">
        <f>C61+M61*VLOOKUP(E61,ParametersB,2,FALSE)+H61*(VLOOKUP(E61,ParametersB,IF(G61=Lijsten!B$68,3,4),FALSE)+VLOOKUP(E61,ParametersB,5,FALSE))</f>
        <v>0.83871527777777743</v>
      </c>
      <c r="E61" s="111" t="s">
        <v>61</v>
      </c>
      <c r="F61" s="23"/>
      <c r="G61" s="23" t="s">
        <v>58</v>
      </c>
      <c r="H61" s="48">
        <f>K61</f>
        <v>0</v>
      </c>
      <c r="I61" s="29"/>
      <c r="J61" s="14"/>
      <c r="K61" s="16">
        <f>COUNTIF(Entries,$E61)</f>
        <v>0</v>
      </c>
      <c r="L61" s="14"/>
      <c r="M61" s="16">
        <f>IF(ISBLANK(N61),_xlfn.CEILING.PRECISE(H61/VLOOKUP(E61,ParametersB,6,FALSE)),N61)</f>
        <v>0</v>
      </c>
      <c r="N61" s="37"/>
      <c r="O61" s="14"/>
    </row>
    <row r="62" spans="1:15" ht="18.75" hidden="1" x14ac:dyDescent="0.25">
      <c r="A62" s="14"/>
      <c r="B62" s="12"/>
      <c r="C62" s="9"/>
      <c r="D62" s="10"/>
      <c r="E62" s="44" t="s">
        <v>40</v>
      </c>
      <c r="F62" s="74"/>
      <c r="G62" s="11"/>
      <c r="H62" s="31"/>
      <c r="I62" s="30"/>
      <c r="J62" s="15"/>
      <c r="K62" s="65"/>
      <c r="L62" s="15"/>
      <c r="M62" s="30"/>
      <c r="N62" s="36"/>
      <c r="O62" s="15"/>
    </row>
    <row r="63" spans="1:15" ht="18.75" hidden="1" x14ac:dyDescent="0.25">
      <c r="A63" s="22"/>
      <c r="B63" s="12"/>
      <c r="C63" s="7">
        <f>IF(ISBLANK(A63),D61+IF(E62=Lijsten!$B$64,15/24/60,0),A63)</f>
        <v>0.83871527777777743</v>
      </c>
      <c r="D63" s="8">
        <f>C63+M63*VLOOKUP(E63,ParametersB,2,FALSE)+H63*(VLOOKUP(E63,ParametersB,IF(G63=Lijsten!B$68,3,4),FALSE)+VLOOKUP(E63,ParametersB,5,FALSE))</f>
        <v>0.83871527777777743</v>
      </c>
      <c r="E63" s="23" t="s">
        <v>328</v>
      </c>
      <c r="F63" s="23"/>
      <c r="G63" s="23" t="s">
        <v>57</v>
      </c>
      <c r="H63" s="48">
        <f>K63</f>
        <v>0</v>
      </c>
      <c r="I63" s="29"/>
      <c r="J63" s="14"/>
      <c r="K63" s="16">
        <f>COUNTIF(Entries,$E63)</f>
        <v>0</v>
      </c>
      <c r="L63" s="14"/>
      <c r="M63" s="16">
        <f>IF(ISBLANK(N63),_xlfn.CEILING.PRECISE(H63/VLOOKUP(E63,ParametersB,6,FALSE)),N63)</f>
        <v>0</v>
      </c>
      <c r="N63" s="37"/>
      <c r="O63" s="14"/>
    </row>
    <row r="64" spans="1:15" ht="18.75" hidden="1" x14ac:dyDescent="0.25">
      <c r="A64" s="14"/>
      <c r="B64" s="12"/>
      <c r="C64" s="9"/>
      <c r="D64" s="10"/>
      <c r="E64" s="44" t="s">
        <v>40</v>
      </c>
      <c r="F64" s="74"/>
      <c r="G64" s="11"/>
      <c r="H64" s="31"/>
      <c r="I64" s="30"/>
      <c r="J64" s="15"/>
      <c r="K64" s="65"/>
      <c r="L64" s="15"/>
      <c r="M64" s="30"/>
      <c r="N64" s="36"/>
      <c r="O64" s="15"/>
    </row>
    <row r="65" spans="1:15" ht="18.75" x14ac:dyDescent="0.25">
      <c r="A65" s="22"/>
      <c r="B65" s="12"/>
      <c r="C65" s="7">
        <f>IF(ISBLANK(A65),D63+IF(E64=Lijsten!$B$64,15/24/60,0),A65)</f>
        <v>0.83871527777777743</v>
      </c>
      <c r="D65" s="8">
        <f>C65+M65*VLOOKUP(E65,ParametersB,2,FALSE)+H65*(VLOOKUP(E65,ParametersB,IF(G65=Lijsten!B$68,3,4),FALSE)+VLOOKUP(E65,ParametersB,5,FALSE))</f>
        <v>0.83871527777777743</v>
      </c>
      <c r="E65" s="23" t="s">
        <v>325</v>
      </c>
      <c r="F65" s="23"/>
      <c r="G65" s="23" t="s">
        <v>57</v>
      </c>
      <c r="H65" s="48">
        <f>K65</f>
        <v>0</v>
      </c>
      <c r="I65" s="29"/>
      <c r="J65" s="14"/>
      <c r="K65" s="16">
        <f>COUNTIF(Entries,$E65)</f>
        <v>0</v>
      </c>
      <c r="L65" s="14"/>
      <c r="M65" s="16">
        <f>IF(ISBLANK(N65),_xlfn.CEILING.PRECISE(H65/VLOOKUP(E65,ParametersB,6,FALSE)),N65)</f>
        <v>0</v>
      </c>
      <c r="N65" s="37"/>
      <c r="O65" s="14"/>
    </row>
    <row r="66" spans="1:15" ht="18.75" x14ac:dyDescent="0.25">
      <c r="A66" s="14"/>
      <c r="B66" s="12"/>
      <c r="C66" s="9"/>
      <c r="D66" s="10"/>
      <c r="E66" s="44" t="s">
        <v>40</v>
      </c>
      <c r="F66" s="74"/>
      <c r="G66" s="11"/>
      <c r="H66" s="31"/>
      <c r="I66" s="30"/>
      <c r="J66" s="15"/>
      <c r="K66" s="65"/>
      <c r="L66" s="15"/>
      <c r="M66" s="30"/>
      <c r="N66" s="36"/>
      <c r="O66" s="15"/>
    </row>
    <row r="67" spans="1:15" ht="18.75" hidden="1" x14ac:dyDescent="0.25">
      <c r="A67" s="22"/>
      <c r="B67" s="12"/>
      <c r="C67" s="7">
        <f>IF(ISBLANK(A67),D65+IF(E66=Lijsten!$B$64,15/24/60,0),A67)</f>
        <v>0.83871527777777743</v>
      </c>
      <c r="D67" s="8">
        <f>C67+M67*VLOOKUP(E67,ParametersB,2,FALSE)+H67*(VLOOKUP(E67,ParametersB,IF(G67=Lijsten!B$68,3,4),FALSE)+VLOOKUP(E67,ParametersB,5,FALSE))</f>
        <v>0.83871527777777743</v>
      </c>
      <c r="E67" s="23" t="s">
        <v>61</v>
      </c>
      <c r="F67" s="23"/>
      <c r="G67" s="23" t="s">
        <v>57</v>
      </c>
      <c r="H67" s="48">
        <f>K67</f>
        <v>0</v>
      </c>
      <c r="I67" s="29"/>
      <c r="J67" s="14"/>
      <c r="K67" s="16">
        <f>COUNTIF(Entries,$E67)</f>
        <v>0</v>
      </c>
      <c r="L67" s="14"/>
      <c r="M67" s="16">
        <f>IF(ISBLANK(N67),_xlfn.CEILING.PRECISE(H67/VLOOKUP(E67,ParametersB,6,FALSE)),N67)</f>
        <v>0</v>
      </c>
      <c r="N67" s="37"/>
      <c r="O67" s="14"/>
    </row>
    <row r="68" spans="1:15" ht="18.75" hidden="1" x14ac:dyDescent="0.25">
      <c r="A68" s="14"/>
      <c r="B68" s="12"/>
      <c r="C68" s="9"/>
      <c r="D68" s="10"/>
      <c r="E68" s="44" t="s">
        <v>40</v>
      </c>
      <c r="F68" s="74"/>
      <c r="G68" s="11"/>
      <c r="H68" s="31"/>
      <c r="I68" s="30"/>
      <c r="J68" s="15"/>
      <c r="K68" s="65"/>
      <c r="L68" s="15"/>
      <c r="M68" s="30"/>
      <c r="N68" s="36"/>
      <c r="O68" s="15"/>
    </row>
    <row r="69" spans="1:15" ht="18.75" hidden="1" x14ac:dyDescent="0.25">
      <c r="A69" s="22"/>
      <c r="B69" s="12"/>
      <c r="C69" s="7">
        <f>IF(ISBLANK(A69),D67+IF(E68=Lijsten!$B$64,15/24/60,0),A69)</f>
        <v>0.83871527777777743</v>
      </c>
      <c r="D69" s="8">
        <f>C69+M69*VLOOKUP(E69,ParametersB,2,FALSE)+H69*(VLOOKUP(E69,ParametersB,IF(G69=Lijsten!B$68,3,4),FALSE)+VLOOKUP(E69,ParametersB,5,FALSE))</f>
        <v>0.83871527777777743</v>
      </c>
      <c r="E69" s="23" t="s">
        <v>61</v>
      </c>
      <c r="F69" s="23"/>
      <c r="G69" s="23" t="s">
        <v>57</v>
      </c>
      <c r="H69" s="48">
        <f>K69</f>
        <v>0</v>
      </c>
      <c r="I69" s="29"/>
      <c r="J69" s="14"/>
      <c r="K69" s="16">
        <f>COUNTIF(Entries,$E69)</f>
        <v>0</v>
      </c>
      <c r="L69" s="14"/>
      <c r="M69" s="16">
        <f>IF(ISBLANK(N69),_xlfn.CEILING.PRECISE(H69/VLOOKUP(E69,ParametersB,6,FALSE)),N69)</f>
        <v>0</v>
      </c>
      <c r="N69" s="37"/>
      <c r="O69" s="14"/>
    </row>
    <row r="70" spans="1:15" ht="18.75" hidden="1" x14ac:dyDescent="0.25">
      <c r="A70" s="14"/>
      <c r="B70" s="12"/>
      <c r="C70" s="9"/>
      <c r="D70" s="10"/>
      <c r="E70" s="44" t="s">
        <v>40</v>
      </c>
      <c r="F70" s="74"/>
      <c r="G70" s="11"/>
      <c r="H70" s="31"/>
      <c r="I70" s="30"/>
      <c r="J70" s="15"/>
      <c r="K70" s="65"/>
      <c r="L70" s="15"/>
      <c r="M70" s="30"/>
      <c r="N70" s="36"/>
      <c r="O70" s="15"/>
    </row>
    <row r="71" spans="1:15" ht="18.75" hidden="1" x14ac:dyDescent="0.25">
      <c r="A71" s="22"/>
      <c r="B71" s="12"/>
      <c r="C71" s="7">
        <f>IF(ISBLANK(A71),D69+IF(E70=Lijsten!$B$64,15/24/60,0),A71)</f>
        <v>0.83871527777777743</v>
      </c>
      <c r="D71" s="8">
        <f>C71+M71*VLOOKUP(E71,ParametersB,2,FALSE)+H71*(VLOOKUP(E71,ParametersB,IF(G71=Lijsten!B$68,3,4),FALSE)+VLOOKUP(E71,ParametersB,5,FALSE))</f>
        <v>0.83871527777777743</v>
      </c>
      <c r="E71" s="23" t="s">
        <v>61</v>
      </c>
      <c r="F71" s="23"/>
      <c r="G71" s="23" t="s">
        <v>57</v>
      </c>
      <c r="H71" s="48">
        <f>K71</f>
        <v>0</v>
      </c>
      <c r="I71" s="29"/>
      <c r="J71" s="14"/>
      <c r="K71" s="16">
        <f>COUNTIF(Entries,$E71)</f>
        <v>0</v>
      </c>
      <c r="L71" s="14"/>
      <c r="M71" s="16">
        <f>IF(ISBLANK(N71),_xlfn.CEILING.PRECISE(H71/VLOOKUP(E71,ParametersB,6,FALSE)),N71)</f>
        <v>0</v>
      </c>
      <c r="N71" s="37"/>
      <c r="O71" s="14"/>
    </row>
    <row r="72" spans="1:15" ht="18.75" hidden="1" x14ac:dyDescent="0.25">
      <c r="A72" s="14"/>
      <c r="B72" s="12"/>
      <c r="C72" s="9"/>
      <c r="D72" s="10"/>
      <c r="E72" s="44" t="s">
        <v>40</v>
      </c>
      <c r="F72" s="74"/>
      <c r="G72" s="11"/>
      <c r="H72" s="31"/>
      <c r="I72" s="30"/>
      <c r="J72" s="15"/>
      <c r="K72" s="65"/>
      <c r="L72" s="15"/>
      <c r="M72" s="30"/>
      <c r="N72" s="36"/>
      <c r="O72" s="15"/>
    </row>
    <row r="73" spans="1:15" ht="18.75" hidden="1" x14ac:dyDescent="0.25">
      <c r="A73" s="22"/>
      <c r="B73" s="12"/>
      <c r="C73" s="7">
        <f>IF(ISBLANK(A73),D71+IF(E72=Lijsten!$B$64,15/24/60,0),A73)</f>
        <v>0.83871527777777743</v>
      </c>
      <c r="D73" s="8">
        <f>C73+M73*VLOOKUP(E73,ParametersB,2,FALSE)+H73*(VLOOKUP(E73,ParametersB,IF(G73=Lijsten!B$68,3,4),FALSE)+VLOOKUP(E73,ParametersB,5,FALSE))</f>
        <v>0.83871527777777743</v>
      </c>
      <c r="E73" s="23" t="s">
        <v>61</v>
      </c>
      <c r="F73" s="23"/>
      <c r="G73" s="23" t="s">
        <v>57</v>
      </c>
      <c r="H73" s="48">
        <f>K73</f>
        <v>0</v>
      </c>
      <c r="I73" s="29"/>
      <c r="J73" s="14"/>
      <c r="K73" s="16">
        <f>COUNTIF(Entries,$E73)</f>
        <v>0</v>
      </c>
      <c r="L73" s="14"/>
      <c r="M73" s="16">
        <f>IF(ISBLANK(N73),_xlfn.CEILING.PRECISE(H73/VLOOKUP(E73,ParametersB,6,FALSE)),N73)</f>
        <v>0</v>
      </c>
      <c r="N73" s="37"/>
      <c r="O73" s="14"/>
    </row>
    <row r="74" spans="1:15" ht="18.75" hidden="1" x14ac:dyDescent="0.25">
      <c r="A74" s="14"/>
      <c r="B74" s="12"/>
      <c r="C74" s="9"/>
      <c r="D74" s="10"/>
      <c r="E74" s="44" t="s">
        <v>40</v>
      </c>
      <c r="F74" s="74"/>
      <c r="G74" s="11"/>
      <c r="H74" s="31"/>
      <c r="I74" s="30"/>
      <c r="J74" s="15"/>
      <c r="K74" s="65"/>
      <c r="L74" s="15"/>
      <c r="M74" s="30"/>
      <c r="N74" s="36"/>
      <c r="O74" s="15"/>
    </row>
    <row r="75" spans="1:15" ht="18.75" hidden="1" x14ac:dyDescent="0.25">
      <c r="A75" s="22"/>
      <c r="B75" s="12"/>
      <c r="C75" s="7">
        <f>IF(ISBLANK(A75),D73+IF(E74=Lijsten!$B$64,15/24/60,0),A75)</f>
        <v>0.83871527777777743</v>
      </c>
      <c r="D75" s="8">
        <f>C75+M75*VLOOKUP(E75,ParametersB,2,FALSE)+H75*(VLOOKUP(E75,ParametersB,IF(G75=Lijsten!B$68,3,4),FALSE)+VLOOKUP(E75,ParametersB,5,FALSE))</f>
        <v>0.83871527777777743</v>
      </c>
      <c r="E75" s="23" t="s">
        <v>61</v>
      </c>
      <c r="F75" s="23"/>
      <c r="G75" s="23" t="s">
        <v>57</v>
      </c>
      <c r="H75" s="48">
        <f>K75</f>
        <v>0</v>
      </c>
      <c r="I75" s="29"/>
      <c r="J75" s="14"/>
      <c r="K75" s="16">
        <f>COUNTIF(Entries,$E75)</f>
        <v>0</v>
      </c>
      <c r="L75" s="14"/>
      <c r="M75" s="16">
        <f>IF(ISBLANK(N75),_xlfn.CEILING.PRECISE(H75/VLOOKUP(E75,ParametersB,6,FALSE)),N75)</f>
        <v>0</v>
      </c>
      <c r="N75" s="37"/>
      <c r="O75" s="14"/>
    </row>
    <row r="76" spans="1:15" ht="18.75" hidden="1" x14ac:dyDescent="0.25">
      <c r="A76" s="14"/>
      <c r="B76" s="12"/>
      <c r="C76" s="9"/>
      <c r="D76" s="10"/>
      <c r="E76" s="44" t="s">
        <v>40</v>
      </c>
      <c r="F76" s="74"/>
      <c r="G76" s="11"/>
      <c r="H76" s="31"/>
      <c r="I76" s="30"/>
      <c r="J76" s="15"/>
      <c r="K76" s="65"/>
      <c r="L76" s="15"/>
      <c r="M76" s="30"/>
      <c r="N76" s="36"/>
      <c r="O76" s="15"/>
    </row>
    <row r="77" spans="1:15" ht="18.75" hidden="1" x14ac:dyDescent="0.25">
      <c r="A77" s="22"/>
      <c r="B77" s="12"/>
      <c r="C77" s="7">
        <f>IF(ISBLANK(A77),D75+IF(E76=Lijsten!$B$64,15/24/60,0),A77)</f>
        <v>0.83871527777777743</v>
      </c>
      <c r="D77" s="8">
        <f>C77+M77*VLOOKUP(E77,ParametersB,2,FALSE)+H77*(VLOOKUP(E77,ParametersB,IF(G77=Lijsten!B$68,3,4),FALSE)+VLOOKUP(E77,ParametersB,5,FALSE))</f>
        <v>0.83871527777777743</v>
      </c>
      <c r="E77" s="23" t="s">
        <v>61</v>
      </c>
      <c r="F77" s="23"/>
      <c r="G77" s="23" t="s">
        <v>57</v>
      </c>
      <c r="H77" s="48">
        <f>K77</f>
        <v>0</v>
      </c>
      <c r="I77" s="29"/>
      <c r="J77" s="14"/>
      <c r="K77" s="16">
        <f>COUNTIF(Entries,$E77)</f>
        <v>0</v>
      </c>
      <c r="L77" s="14"/>
      <c r="M77" s="16">
        <f>IF(ISBLANK(N77),_xlfn.CEILING.PRECISE(H77/VLOOKUP(E77,ParametersB,6,FALSE)),N77)</f>
        <v>0</v>
      </c>
      <c r="N77" s="37"/>
      <c r="O77" s="14"/>
    </row>
    <row r="78" spans="1:15" ht="18.75" hidden="1" x14ac:dyDescent="0.25">
      <c r="A78" s="14"/>
      <c r="B78" s="12"/>
      <c r="C78" s="9"/>
      <c r="D78" s="10"/>
      <c r="E78" s="44" t="s">
        <v>40</v>
      </c>
      <c r="F78" s="74"/>
      <c r="G78" s="11"/>
      <c r="H78" s="31"/>
      <c r="I78" s="30"/>
      <c r="J78" s="15"/>
      <c r="K78" s="65"/>
      <c r="L78" s="15"/>
      <c r="M78" s="30"/>
      <c r="N78" s="36"/>
      <c r="O78" s="15"/>
    </row>
    <row r="79" spans="1:15" ht="18.75" hidden="1" x14ac:dyDescent="0.25">
      <c r="A79" s="22"/>
      <c r="B79" s="12"/>
      <c r="C79" s="7">
        <f>IF(ISBLANK(A79),D77+IF(E78=Lijsten!$B$64,15/24/60,0),A79)</f>
        <v>0.83871527777777743</v>
      </c>
      <c r="D79" s="8">
        <f>C79+M79*VLOOKUP(E79,ParametersB,2,FALSE)+H79*(VLOOKUP(E79,ParametersB,IF(G79=Lijsten!B$68,3,4),FALSE)+VLOOKUP(E79,ParametersB,5,FALSE))</f>
        <v>0.83871527777777743</v>
      </c>
      <c r="E79" s="23" t="s">
        <v>61</v>
      </c>
      <c r="F79" s="23"/>
      <c r="G79" s="23" t="s">
        <v>57</v>
      </c>
      <c r="H79" s="48">
        <f>K79</f>
        <v>0</v>
      </c>
      <c r="I79" s="29"/>
      <c r="J79" s="14"/>
      <c r="K79" s="16">
        <f>COUNTIF(Entries,$E79)</f>
        <v>0</v>
      </c>
      <c r="L79" s="14"/>
      <c r="M79" s="16">
        <f>IF(ISBLANK(N79),_xlfn.CEILING.PRECISE(H79/VLOOKUP(E79,ParametersB,6,FALSE)),N79)</f>
        <v>0</v>
      </c>
      <c r="N79" s="37"/>
      <c r="O79" s="14"/>
    </row>
    <row r="80" spans="1:15" ht="18.75" hidden="1" x14ac:dyDescent="0.25">
      <c r="A80" s="14"/>
      <c r="B80" s="12"/>
      <c r="C80" s="9"/>
      <c r="D80" s="10"/>
      <c r="E80" s="44" t="s">
        <v>40</v>
      </c>
      <c r="F80" s="74"/>
      <c r="G80" s="11"/>
      <c r="H80" s="31"/>
      <c r="I80" s="30"/>
      <c r="J80" s="15"/>
      <c r="K80" s="65"/>
      <c r="L80" s="15"/>
      <c r="M80" s="30"/>
      <c r="N80" s="36"/>
      <c r="O80" s="15"/>
    </row>
    <row r="81" spans="1:15" ht="18.75" hidden="1" x14ac:dyDescent="0.25">
      <c r="A81" s="22"/>
      <c r="B81" s="12"/>
      <c r="C81" s="7">
        <f>IF(ISBLANK(A81),D79+IF(E80=Lijsten!$B$64,15/24/60,0),A81)</f>
        <v>0.83871527777777743</v>
      </c>
      <c r="D81" s="8">
        <f>C81+M81*VLOOKUP(E81,ParametersB,2,FALSE)+H81*(VLOOKUP(E81,ParametersB,IF(G81=Lijsten!B$68,3,4),FALSE)+VLOOKUP(E81,ParametersB,5,FALSE))</f>
        <v>0.83871527777777743</v>
      </c>
      <c r="E81" s="23" t="s">
        <v>61</v>
      </c>
      <c r="F81" s="23"/>
      <c r="G81" s="23" t="s">
        <v>57</v>
      </c>
      <c r="H81" s="48">
        <f>K81</f>
        <v>0</v>
      </c>
      <c r="I81" s="29"/>
      <c r="J81" s="14"/>
      <c r="K81" s="16">
        <f>COUNTIF(Entries,$E81)</f>
        <v>0</v>
      </c>
      <c r="L81" s="14"/>
      <c r="M81" s="16">
        <f>IF(ISBLANK(N81),_xlfn.CEILING.PRECISE(H81/VLOOKUP(E81,ParametersB,6,FALSE)),N81)</f>
        <v>0</v>
      </c>
      <c r="N81" s="37"/>
      <c r="O81" s="14"/>
    </row>
    <row r="82" spans="1:15" ht="18.75" hidden="1" x14ac:dyDescent="0.25">
      <c r="A82" s="14"/>
      <c r="B82" s="12"/>
      <c r="C82" s="9"/>
      <c r="D82" s="10"/>
      <c r="E82" s="44" t="s">
        <v>40</v>
      </c>
      <c r="F82" s="74"/>
      <c r="G82" s="11"/>
      <c r="H82" s="31"/>
      <c r="I82" s="30"/>
      <c r="J82" s="15"/>
      <c r="K82" s="65"/>
      <c r="L82" s="15"/>
      <c r="M82" s="30"/>
      <c r="N82" s="36"/>
      <c r="O82" s="15"/>
    </row>
    <row r="83" spans="1:15" ht="18.75" hidden="1" x14ac:dyDescent="0.25">
      <c r="A83" s="22"/>
      <c r="B83" s="12"/>
      <c r="C83" s="7">
        <f>IF(ISBLANK(A83),D81+IF(E82=Lijsten!$B$64,15/24/60,0),A83)</f>
        <v>0.83871527777777743</v>
      </c>
      <c r="D83" s="8">
        <f>C83+M83*VLOOKUP(E83,ParametersB,2,FALSE)+H83*(VLOOKUP(E83,ParametersB,IF(G83=Lijsten!B$68,3,4),FALSE)+VLOOKUP(E83,ParametersB,5,FALSE))</f>
        <v>0.83871527777777743</v>
      </c>
      <c r="E83" s="23" t="s">
        <v>61</v>
      </c>
      <c r="F83" s="23"/>
      <c r="G83" s="23" t="s">
        <v>57</v>
      </c>
      <c r="H83" s="48">
        <f>K83</f>
        <v>0</v>
      </c>
      <c r="I83" s="29"/>
      <c r="J83" s="14"/>
      <c r="K83" s="16">
        <f>COUNTIF(Entries,$E83)</f>
        <v>0</v>
      </c>
      <c r="L83" s="14"/>
      <c r="M83" s="16">
        <f>IF(ISBLANK(N83),_xlfn.CEILING.PRECISE(H83/VLOOKUP(E83,ParametersB,6,FALSE)),N83)</f>
        <v>0</v>
      </c>
      <c r="N83" s="37"/>
      <c r="O83" s="14"/>
    </row>
    <row r="84" spans="1:15" ht="18.75" hidden="1" x14ac:dyDescent="0.25">
      <c r="A84" s="14"/>
      <c r="B84" s="12"/>
      <c r="C84" s="9"/>
      <c r="D84" s="10"/>
      <c r="E84" s="44" t="s">
        <v>40</v>
      </c>
      <c r="F84" s="74"/>
      <c r="G84" s="11"/>
      <c r="H84" s="31"/>
      <c r="I84" s="30"/>
      <c r="J84" s="15"/>
      <c r="K84" s="65"/>
      <c r="L84" s="15"/>
      <c r="M84" s="30"/>
      <c r="N84" s="36"/>
      <c r="O84" s="15"/>
    </row>
    <row r="85" spans="1:15" ht="18.75" hidden="1" x14ac:dyDescent="0.25">
      <c r="A85" s="22"/>
      <c r="B85" s="12"/>
      <c r="C85" s="7">
        <f>IF(ISBLANK(A85),D83+IF(E84=Lijsten!$B$64,15/24/60,0),A85)</f>
        <v>0.83871527777777743</v>
      </c>
      <c r="D85" s="8">
        <f>C85+M85*VLOOKUP(E85,ParametersB,2,FALSE)+H85*(VLOOKUP(E85,ParametersB,IF(G85=Lijsten!B$68,3,4),FALSE)+VLOOKUP(E85,ParametersB,5,FALSE))</f>
        <v>0.83871527777777743</v>
      </c>
      <c r="E85" s="23" t="s">
        <v>61</v>
      </c>
      <c r="F85" s="23"/>
      <c r="G85" s="23" t="s">
        <v>57</v>
      </c>
      <c r="H85" s="48">
        <f>K85</f>
        <v>0</v>
      </c>
      <c r="I85" s="29"/>
      <c r="J85" s="14"/>
      <c r="K85" s="16">
        <f>COUNTIF(Entries,$E85)</f>
        <v>0</v>
      </c>
      <c r="L85" s="14"/>
      <c r="M85" s="16">
        <f>IF(ISBLANK(N85),_xlfn.CEILING.PRECISE(H85/VLOOKUP(E85,ParametersB,6,FALSE)),N85)</f>
        <v>0</v>
      </c>
      <c r="N85" s="37"/>
      <c r="O85" s="14"/>
    </row>
    <row r="86" spans="1:15" ht="18.75" hidden="1" x14ac:dyDescent="0.25">
      <c r="A86" s="14"/>
      <c r="B86" s="12"/>
      <c r="C86" s="9"/>
      <c r="D86" s="10"/>
      <c r="E86" s="44" t="s">
        <v>40</v>
      </c>
      <c r="F86" s="74"/>
      <c r="G86" s="11"/>
      <c r="H86" s="31"/>
      <c r="I86" s="30"/>
      <c r="J86" s="15"/>
      <c r="K86" s="65"/>
      <c r="L86" s="15"/>
      <c r="M86" s="30"/>
      <c r="N86" s="36"/>
      <c r="O86" s="15"/>
    </row>
    <row r="87" spans="1:15" ht="18.75" hidden="1" x14ac:dyDescent="0.25">
      <c r="A87" s="22"/>
      <c r="B87" s="12"/>
      <c r="C87" s="7">
        <f>IF(ISBLANK(A87),D85+IF(E86=Lijsten!$B$64,15/24/60,0),A87)</f>
        <v>0.83871527777777743</v>
      </c>
      <c r="D87" s="8">
        <f>C87+M87*VLOOKUP(E87,ParametersB,2,FALSE)+H87*(VLOOKUP(E87,ParametersB,IF(G87=Lijsten!B$68,3,4),FALSE)+VLOOKUP(E87,ParametersB,5,FALSE))</f>
        <v>0.83871527777777743</v>
      </c>
      <c r="E87" s="23" t="s">
        <v>61</v>
      </c>
      <c r="F87" s="23"/>
      <c r="G87" s="23" t="s">
        <v>57</v>
      </c>
      <c r="H87" s="48">
        <f>K87</f>
        <v>0</v>
      </c>
      <c r="I87" s="29"/>
      <c r="J87" s="14"/>
      <c r="K87" s="16">
        <f>COUNTIF(Entries,$E87)</f>
        <v>0</v>
      </c>
      <c r="L87" s="14"/>
      <c r="M87" s="16">
        <f>IF(ISBLANK(N87),_xlfn.CEILING.PRECISE(H87/VLOOKUP(E87,ParametersB,6,FALSE)),N87)</f>
        <v>0</v>
      </c>
      <c r="N87" s="37"/>
      <c r="O87" s="14"/>
    </row>
    <row r="88" spans="1:15" ht="18.75" hidden="1" x14ac:dyDescent="0.25">
      <c r="A88" s="14"/>
      <c r="B88" s="12"/>
      <c r="C88" s="9"/>
      <c r="D88" s="10"/>
      <c r="E88" s="44" t="s">
        <v>40</v>
      </c>
      <c r="F88" s="74"/>
      <c r="G88" s="11"/>
      <c r="H88" s="31"/>
      <c r="I88" s="30"/>
      <c r="J88" s="15"/>
      <c r="K88" s="65"/>
      <c r="L88" s="15"/>
      <c r="M88" s="30"/>
      <c r="N88" s="36"/>
      <c r="O88" s="15"/>
    </row>
    <row r="89" spans="1:15" ht="18.75" hidden="1" x14ac:dyDescent="0.25">
      <c r="A89" s="22"/>
      <c r="B89" s="12"/>
      <c r="C89" s="7">
        <f>IF(ISBLANK(A89),D87+IF(E88=Lijsten!$B$64,15/24/60,0),A89)</f>
        <v>0.83871527777777743</v>
      </c>
      <c r="D89" s="8">
        <f>C89+M89*VLOOKUP(E89,ParametersB,2,FALSE)+H89*(VLOOKUP(E89,ParametersB,IF(G89=Lijsten!B$68,3,4),FALSE)+VLOOKUP(E89,ParametersB,5,FALSE))</f>
        <v>0.83871527777777743</v>
      </c>
      <c r="E89" s="23" t="s">
        <v>61</v>
      </c>
      <c r="F89" s="23"/>
      <c r="G89" s="23" t="s">
        <v>57</v>
      </c>
      <c r="H89" s="48">
        <f>K89</f>
        <v>0</v>
      </c>
      <c r="I89" s="29"/>
      <c r="J89" s="14"/>
      <c r="K89" s="16">
        <f>COUNTIF(Entries,$E89)</f>
        <v>0</v>
      </c>
      <c r="L89" s="14"/>
      <c r="M89" s="16">
        <f>IF(ISBLANK(N89),_xlfn.CEILING.PRECISE(H89/VLOOKUP(E89,ParametersB,6,FALSE)),N89)</f>
        <v>0</v>
      </c>
      <c r="N89" s="37"/>
      <c r="O89" s="14"/>
    </row>
    <row r="90" spans="1:15" ht="18.75" hidden="1" x14ac:dyDescent="0.25">
      <c r="A90" s="14"/>
      <c r="B90" s="12"/>
      <c r="C90" s="9"/>
      <c r="D90" s="10"/>
      <c r="E90" s="44" t="s">
        <v>40</v>
      </c>
      <c r="F90" s="74"/>
      <c r="G90" s="11"/>
      <c r="H90" s="31"/>
      <c r="I90" s="30"/>
      <c r="J90" s="15"/>
      <c r="K90" s="65"/>
      <c r="L90" s="15"/>
      <c r="M90" s="30"/>
      <c r="N90" s="36"/>
      <c r="O90" s="15"/>
    </row>
    <row r="91" spans="1:15" ht="18.75" hidden="1" x14ac:dyDescent="0.25">
      <c r="A91" s="22"/>
      <c r="B91" s="12"/>
      <c r="C91" s="7">
        <f>IF(ISBLANK(A91),D89+IF(E90=Lijsten!$B$64,15/24/60,0),A91)</f>
        <v>0.83871527777777743</v>
      </c>
      <c r="D91" s="8">
        <f>C91+M91*VLOOKUP(E91,ParametersB,2,FALSE)+H91*(VLOOKUP(E91,ParametersB,IF(G91=Lijsten!B$68,3,4),FALSE)+VLOOKUP(E91,ParametersB,5,FALSE))</f>
        <v>0.83871527777777743</v>
      </c>
      <c r="E91" s="23" t="s">
        <v>61</v>
      </c>
      <c r="F91" s="23"/>
      <c r="G91" s="23" t="s">
        <v>57</v>
      </c>
      <c r="H91" s="48">
        <f>K91</f>
        <v>0</v>
      </c>
      <c r="I91" s="29"/>
      <c r="J91" s="14"/>
      <c r="K91" s="16">
        <f>COUNTIF(Entries,$E91)</f>
        <v>0</v>
      </c>
      <c r="L91" s="14"/>
      <c r="M91" s="16">
        <f>IF(ISBLANK(N91),_xlfn.CEILING.PRECISE(H91/VLOOKUP(E91,ParametersB,6,FALSE)),N91)</f>
        <v>0</v>
      </c>
      <c r="N91" s="37"/>
      <c r="O91" s="14"/>
    </row>
    <row r="92" spans="1:15" ht="18.75" hidden="1" x14ac:dyDescent="0.25">
      <c r="A92" s="14"/>
      <c r="B92" s="12"/>
      <c r="C92" s="9"/>
      <c r="D92" s="10"/>
      <c r="E92" s="44" t="s">
        <v>40</v>
      </c>
      <c r="F92" s="74"/>
      <c r="G92" s="11"/>
      <c r="H92" s="31"/>
      <c r="I92" s="30"/>
      <c r="J92" s="15"/>
      <c r="K92" s="65"/>
      <c r="L92" s="15"/>
      <c r="M92" s="30"/>
      <c r="N92" s="36"/>
      <c r="O92" s="15"/>
    </row>
    <row r="93" spans="1:15" ht="18.75" hidden="1" x14ac:dyDescent="0.25">
      <c r="A93" s="22"/>
      <c r="B93" s="12"/>
      <c r="C93" s="7">
        <f>IF(ISBLANK(A93),D91+IF(E92=Lijsten!$B$64,15/24/60,0),A93)</f>
        <v>0.83871527777777743</v>
      </c>
      <c r="D93" s="8">
        <f>C93+M93*VLOOKUP(E93,ParametersB,2,FALSE)+H93*(VLOOKUP(E93,ParametersB,IF(G93=Lijsten!B$68,3,4),FALSE)+VLOOKUP(E93,ParametersB,5,FALSE))</f>
        <v>0.83871527777777743</v>
      </c>
      <c r="E93" s="23" t="s">
        <v>61</v>
      </c>
      <c r="F93" s="23"/>
      <c r="G93" s="23" t="s">
        <v>57</v>
      </c>
      <c r="H93" s="48">
        <f>K93</f>
        <v>0</v>
      </c>
      <c r="I93" s="29"/>
      <c r="J93" s="14"/>
      <c r="K93" s="16">
        <f>COUNTIF(Entries,$E93)</f>
        <v>0</v>
      </c>
      <c r="L93" s="14"/>
      <c r="M93" s="16">
        <f>IF(ISBLANK(N93),_xlfn.CEILING.PRECISE(H93/VLOOKUP(E93,ParametersB,6,FALSE)),N93)</f>
        <v>0</v>
      </c>
      <c r="N93" s="37"/>
      <c r="O93" s="14"/>
    </row>
    <row r="94" spans="1:15" ht="18.75" hidden="1" x14ac:dyDescent="0.25">
      <c r="A94" s="14"/>
      <c r="B94" s="12"/>
      <c r="C94" s="9"/>
      <c r="D94" s="10"/>
      <c r="E94" s="44" t="s">
        <v>40</v>
      </c>
      <c r="F94" s="74"/>
      <c r="G94" s="11"/>
      <c r="H94" s="31"/>
      <c r="I94" s="30"/>
      <c r="J94" s="15"/>
      <c r="K94" s="65"/>
      <c r="L94" s="15"/>
      <c r="M94" s="30"/>
      <c r="N94" s="36"/>
      <c r="O94" s="15"/>
    </row>
    <row r="95" spans="1:15" ht="18.75" hidden="1" x14ac:dyDescent="0.25">
      <c r="A95" s="22"/>
      <c r="B95" s="12"/>
      <c r="C95" s="7">
        <f>IF(ISBLANK(A95),D93+IF(E94=Lijsten!$B$64,15/24/60,0),A95)</f>
        <v>0.83871527777777743</v>
      </c>
      <c r="D95" s="8">
        <f>C95+M95*VLOOKUP(E95,ParametersB,2,FALSE)+H95*(VLOOKUP(E95,ParametersB,IF(G95=Lijsten!B$68,3,4),FALSE)+VLOOKUP(E95,ParametersB,5,FALSE))</f>
        <v>0.83871527777777743</v>
      </c>
      <c r="E95" s="23" t="s">
        <v>61</v>
      </c>
      <c r="F95" s="23"/>
      <c r="G95" s="23" t="s">
        <v>57</v>
      </c>
      <c r="H95" s="48">
        <f>K95</f>
        <v>0</v>
      </c>
      <c r="I95" s="29"/>
      <c r="J95" s="14"/>
      <c r="K95" s="16">
        <f>COUNTIF(Entries,$E95)</f>
        <v>0</v>
      </c>
      <c r="L95" s="14"/>
      <c r="M95" s="16">
        <f>IF(ISBLANK(N95),_xlfn.CEILING.PRECISE(H95/VLOOKUP(E95,ParametersB,6,FALSE)),N95)</f>
        <v>0</v>
      </c>
      <c r="N95" s="37"/>
      <c r="O95" s="14"/>
    </row>
    <row r="96" spans="1:15" ht="18.75" hidden="1" x14ac:dyDescent="0.25">
      <c r="A96" s="14"/>
      <c r="B96" s="12"/>
      <c r="C96" s="9"/>
      <c r="D96" s="10"/>
      <c r="E96" s="44" t="s">
        <v>40</v>
      </c>
      <c r="F96" s="74"/>
      <c r="G96" s="11"/>
      <c r="H96" s="31"/>
      <c r="I96" s="30"/>
      <c r="J96" s="15"/>
      <c r="K96" s="65"/>
      <c r="L96" s="15"/>
      <c r="M96" s="30"/>
      <c r="N96" s="36"/>
      <c r="O96" s="15"/>
    </row>
    <row r="97" spans="1:15" ht="18.75" hidden="1" x14ac:dyDescent="0.25">
      <c r="A97" s="22"/>
      <c r="B97" s="12"/>
      <c r="C97" s="7">
        <f>IF(ISBLANK(A97),D95+IF(E96=Lijsten!$B$64,15/24/60,0),A97)</f>
        <v>0.83871527777777743</v>
      </c>
      <c r="D97" s="8">
        <f>C97+M97*VLOOKUP(E97,ParametersB,2,FALSE)+H97*(VLOOKUP(E97,ParametersB,IF(G97=Lijsten!B$68,3,4),FALSE)+VLOOKUP(E97,ParametersB,5,FALSE))</f>
        <v>0.83871527777777743</v>
      </c>
      <c r="E97" s="23" t="s">
        <v>61</v>
      </c>
      <c r="F97" s="23"/>
      <c r="G97" s="23" t="s">
        <v>57</v>
      </c>
      <c r="H97" s="48">
        <f>K97</f>
        <v>0</v>
      </c>
      <c r="I97" s="29"/>
      <c r="J97" s="14"/>
      <c r="K97" s="16">
        <f>COUNTIF(Entries,$E97)</f>
        <v>0</v>
      </c>
      <c r="L97" s="14"/>
      <c r="M97" s="16">
        <f>IF(ISBLANK(N97),_xlfn.CEILING.PRECISE(H97/VLOOKUP(E97,ParametersB,6,FALSE)),N97)</f>
        <v>0</v>
      </c>
      <c r="N97" s="37"/>
      <c r="O97" s="14"/>
    </row>
    <row r="98" spans="1:15" ht="18.75" hidden="1" x14ac:dyDescent="0.25">
      <c r="A98" s="14"/>
      <c r="B98" s="12"/>
      <c r="C98" s="9"/>
      <c r="D98" s="10"/>
      <c r="E98" s="44" t="s">
        <v>40</v>
      </c>
      <c r="F98" s="74"/>
      <c r="G98" s="11"/>
      <c r="H98" s="31"/>
      <c r="I98" s="30"/>
      <c r="J98" s="15"/>
      <c r="K98" s="65"/>
      <c r="L98" s="15"/>
      <c r="M98" s="30"/>
      <c r="N98" s="36"/>
      <c r="O98" s="15"/>
    </row>
    <row r="99" spans="1:15" ht="18.75" hidden="1" x14ac:dyDescent="0.25">
      <c r="A99" s="22"/>
      <c r="B99" s="12"/>
      <c r="C99" s="7">
        <f>IF(ISBLANK(A99),D97+IF(E98=Lijsten!$B$64,15/24/60,0),A99)</f>
        <v>0.83871527777777743</v>
      </c>
      <c r="D99" s="8">
        <f>C99+M99*VLOOKUP(E99,ParametersB,2,FALSE)+H99*(VLOOKUP(E99,ParametersB,IF(G99=Lijsten!B$68,3,4),FALSE)+VLOOKUP(E99,ParametersB,5,FALSE))</f>
        <v>0.83871527777777743</v>
      </c>
      <c r="E99" s="23" t="s">
        <v>61</v>
      </c>
      <c r="F99" s="23"/>
      <c r="G99" s="23" t="s">
        <v>57</v>
      </c>
      <c r="H99" s="48">
        <f>K99</f>
        <v>0</v>
      </c>
      <c r="I99" s="29"/>
      <c r="J99" s="14"/>
      <c r="K99" s="16">
        <f>COUNTIF(Entries,$E99)</f>
        <v>0</v>
      </c>
      <c r="L99" s="14"/>
      <c r="M99" s="16">
        <f>IF(ISBLANK(N99),_xlfn.CEILING.PRECISE(H99/VLOOKUP(E99,ParametersB,6,FALSE)),N99)</f>
        <v>0</v>
      </c>
      <c r="N99" s="37"/>
      <c r="O99" s="14"/>
    </row>
    <row r="100" spans="1:15" ht="18.75" hidden="1" x14ac:dyDescent="0.25">
      <c r="A100" s="14"/>
      <c r="B100" s="12"/>
      <c r="C100" s="9"/>
      <c r="D100" s="10"/>
      <c r="E100" s="44" t="s">
        <v>40</v>
      </c>
      <c r="F100" s="74"/>
      <c r="G100" s="11"/>
      <c r="H100" s="31"/>
      <c r="I100" s="30"/>
      <c r="J100" s="15"/>
      <c r="K100" s="65"/>
      <c r="L100" s="15"/>
      <c r="M100" s="30"/>
      <c r="N100" s="36"/>
      <c r="O100" s="15"/>
    </row>
    <row r="101" spans="1:15" ht="18.75" hidden="1" x14ac:dyDescent="0.25">
      <c r="A101" s="22"/>
      <c r="B101" s="12"/>
      <c r="C101" s="7">
        <f>IF(ISBLANK(A101),D99+IF(E100=Lijsten!$B$64,15/24/60,0),A101)</f>
        <v>0.83871527777777743</v>
      </c>
      <c r="D101" s="8">
        <f>C101+M101*VLOOKUP(E101,ParametersB,2,FALSE)+H101*(VLOOKUP(E101,ParametersB,IF(G101=Lijsten!B$68,3,4),FALSE)+VLOOKUP(E101,ParametersB,5,FALSE))</f>
        <v>0.83871527777777743</v>
      </c>
      <c r="E101" s="23" t="s">
        <v>61</v>
      </c>
      <c r="F101" s="23"/>
      <c r="G101" s="23" t="s">
        <v>57</v>
      </c>
      <c r="H101" s="48">
        <f>K101</f>
        <v>0</v>
      </c>
      <c r="I101" s="29"/>
      <c r="J101" s="14"/>
      <c r="K101" s="16">
        <f>COUNTIF(Entries,$E101)</f>
        <v>0</v>
      </c>
      <c r="L101" s="14"/>
      <c r="M101" s="16">
        <f>IF(ISBLANK(N101),_xlfn.CEILING.PRECISE(H101/VLOOKUP(E101,ParametersB,6,FALSE)),N101)</f>
        <v>0</v>
      </c>
      <c r="N101" s="37"/>
      <c r="O101" s="14"/>
    </row>
    <row r="102" spans="1:15" ht="18.75" hidden="1" x14ac:dyDescent="0.25">
      <c r="A102" s="14"/>
      <c r="B102" s="12"/>
      <c r="C102" s="9"/>
      <c r="D102" s="10"/>
      <c r="E102" s="44" t="s">
        <v>40</v>
      </c>
      <c r="F102" s="74"/>
      <c r="G102" s="11"/>
      <c r="H102" s="31"/>
      <c r="I102" s="30"/>
      <c r="J102" s="15"/>
      <c r="K102" s="65"/>
      <c r="L102" s="15"/>
      <c r="M102" s="30"/>
      <c r="N102" s="36"/>
      <c r="O102" s="15"/>
    </row>
    <row r="103" spans="1:15" ht="18.75" hidden="1" x14ac:dyDescent="0.25">
      <c r="A103" s="22"/>
      <c r="B103" s="12"/>
      <c r="C103" s="7">
        <f>IF(ISBLANK(A103),D101+IF(E102=Lijsten!$B$64,15/24/60,0),A103)</f>
        <v>0.83871527777777743</v>
      </c>
      <c r="D103" s="8">
        <f>C103+M103*VLOOKUP(E103,ParametersB,2,FALSE)+H103*(VLOOKUP(E103,ParametersB,IF(G103=Lijsten!B$68,3,4),FALSE)+VLOOKUP(E103,ParametersB,5,FALSE))</f>
        <v>0.83871527777777743</v>
      </c>
      <c r="E103" s="23" t="s">
        <v>61</v>
      </c>
      <c r="F103" s="23"/>
      <c r="G103" s="23" t="s">
        <v>57</v>
      </c>
      <c r="H103" s="48">
        <f>K103</f>
        <v>0</v>
      </c>
      <c r="I103" s="29"/>
      <c r="J103" s="14"/>
      <c r="K103" s="16">
        <f>COUNTIF(Entries,$E103)</f>
        <v>0</v>
      </c>
      <c r="L103" s="14"/>
      <c r="M103" s="16">
        <f>IF(ISBLANK(N103),_xlfn.CEILING.PRECISE(H103/VLOOKUP(E103,ParametersB,6,FALSE)),N103)</f>
        <v>0</v>
      </c>
      <c r="N103" s="37"/>
      <c r="O103" s="14"/>
    </row>
    <row r="104" spans="1:15" ht="18.75" hidden="1" x14ac:dyDescent="0.25">
      <c r="A104" s="14"/>
      <c r="B104" s="12"/>
      <c r="C104" s="9"/>
      <c r="D104" s="10"/>
      <c r="E104" s="44" t="s">
        <v>40</v>
      </c>
      <c r="F104" s="74"/>
      <c r="G104" s="11"/>
      <c r="H104" s="31"/>
      <c r="I104" s="30"/>
      <c r="J104" s="15"/>
      <c r="K104" s="65"/>
      <c r="L104" s="15"/>
      <c r="M104" s="30"/>
      <c r="N104" s="36"/>
      <c r="O104" s="15"/>
    </row>
    <row r="105" spans="1:15" ht="18.75" hidden="1" x14ac:dyDescent="0.25">
      <c r="A105" s="22"/>
      <c r="B105" s="12"/>
      <c r="C105" s="7">
        <f>IF(ISBLANK(A105),D103+IF(E104=Lijsten!$B$64,15/24/60,0),A105)</f>
        <v>0.83871527777777743</v>
      </c>
      <c r="D105" s="8">
        <f>C105+M105*VLOOKUP(E105,ParametersB,2,FALSE)+H105*(VLOOKUP(E105,ParametersB,IF(G105=Lijsten!B$68,3,4),FALSE)+VLOOKUP(E105,ParametersB,5,FALSE))</f>
        <v>0.83871527777777743</v>
      </c>
      <c r="E105" s="23" t="s">
        <v>61</v>
      </c>
      <c r="F105" s="23"/>
      <c r="G105" s="23" t="s">
        <v>57</v>
      </c>
      <c r="H105" s="48">
        <f>K105</f>
        <v>0</v>
      </c>
      <c r="I105" s="29"/>
      <c r="J105" s="14"/>
      <c r="K105" s="16">
        <f>COUNTIF(Entries,$E105)</f>
        <v>0</v>
      </c>
      <c r="L105" s="14"/>
      <c r="M105" s="16">
        <f>IF(ISBLANK(N105),_xlfn.CEILING.PRECISE(H105/VLOOKUP(E105,ParametersB,6,FALSE)),N105)</f>
        <v>0</v>
      </c>
      <c r="N105" s="37"/>
      <c r="O105" s="14"/>
    </row>
    <row r="106" spans="1:15" ht="18.75" hidden="1" x14ac:dyDescent="0.25">
      <c r="A106" s="14"/>
      <c r="B106" s="12"/>
      <c r="C106" s="9"/>
      <c r="D106" s="10"/>
      <c r="E106" s="44" t="s">
        <v>40</v>
      </c>
      <c r="F106" s="74"/>
      <c r="G106" s="11"/>
      <c r="H106" s="31"/>
      <c r="I106" s="30"/>
      <c r="J106" s="15"/>
      <c r="K106" s="65"/>
      <c r="L106" s="15"/>
      <c r="M106" s="30"/>
      <c r="N106" s="36"/>
      <c r="O106" s="15"/>
    </row>
    <row r="107" spans="1:15" ht="18.75" hidden="1" x14ac:dyDescent="0.25">
      <c r="A107" s="22"/>
      <c r="B107" s="12"/>
      <c r="C107" s="7">
        <f>IF(ISBLANK(A107),D105+IF(E106=Lijsten!$B$64,15/24/60,0),A107)</f>
        <v>0.83871527777777743</v>
      </c>
      <c r="D107" s="8">
        <f>C107+M107*VLOOKUP(E107,ParametersB,2,FALSE)+H107*(VLOOKUP(E107,ParametersB,IF(G107=Lijsten!B$68,3,4),FALSE)+VLOOKUP(E107,ParametersB,5,FALSE))</f>
        <v>0.83871527777777743</v>
      </c>
      <c r="E107" s="23" t="s">
        <v>61</v>
      </c>
      <c r="F107" s="23"/>
      <c r="G107" s="23" t="s">
        <v>57</v>
      </c>
      <c r="H107" s="48">
        <f>K107</f>
        <v>0</v>
      </c>
      <c r="I107" s="29"/>
      <c r="J107" s="14"/>
      <c r="K107" s="16">
        <f>COUNTIF(Entries,$E107)</f>
        <v>0</v>
      </c>
      <c r="L107" s="14"/>
      <c r="M107" s="16">
        <f>IF(ISBLANK(N107),_xlfn.CEILING.PRECISE(H107/VLOOKUP(E107,ParametersB,6,FALSE)),N107)</f>
        <v>0</v>
      </c>
      <c r="N107" s="37"/>
      <c r="O107" s="14"/>
    </row>
    <row r="108" spans="1:15" ht="18.75" hidden="1" x14ac:dyDescent="0.25">
      <c r="A108" s="14"/>
      <c r="B108" s="12"/>
      <c r="C108" s="9"/>
      <c r="D108" s="10"/>
      <c r="E108" s="44" t="s">
        <v>40</v>
      </c>
      <c r="F108" s="74"/>
      <c r="G108" s="11"/>
      <c r="H108" s="31"/>
      <c r="I108" s="30"/>
      <c r="J108" s="15"/>
      <c r="K108" s="65"/>
      <c r="L108" s="15"/>
      <c r="M108" s="30"/>
      <c r="N108" s="36"/>
      <c r="O108" s="15"/>
    </row>
    <row r="109" spans="1:15" ht="18.75" hidden="1" x14ac:dyDescent="0.25">
      <c r="A109" s="22"/>
      <c r="B109" s="12"/>
      <c r="C109" s="7">
        <f>IF(ISBLANK(A109),D107+IF(E108=Lijsten!$B$64,15/24/60,0),A109)</f>
        <v>0.83871527777777743</v>
      </c>
      <c r="D109" s="8">
        <f>C109+M109*VLOOKUP(E109,ParametersB,2,FALSE)+H109*(VLOOKUP(E109,ParametersB,IF(G109=Lijsten!B$68,3,4),FALSE)+VLOOKUP(E109,ParametersB,5,FALSE))</f>
        <v>0.83871527777777743</v>
      </c>
      <c r="E109" s="23" t="s">
        <v>61</v>
      </c>
      <c r="F109" s="23"/>
      <c r="G109" s="23" t="s">
        <v>57</v>
      </c>
      <c r="H109" s="48">
        <f>K109</f>
        <v>0</v>
      </c>
      <c r="I109" s="29"/>
      <c r="J109" s="14"/>
      <c r="K109" s="16">
        <f>COUNTIF(Entries,$E109)</f>
        <v>0</v>
      </c>
      <c r="L109" s="14"/>
      <c r="M109" s="16">
        <f>IF(ISBLANK(N109),_xlfn.CEILING.PRECISE(H109/VLOOKUP(E109,ParametersB,6,FALSE)),N109)</f>
        <v>0</v>
      </c>
      <c r="N109" s="37"/>
      <c r="O109" s="14"/>
    </row>
    <row r="110" spans="1:15" ht="18.75" hidden="1" x14ac:dyDescent="0.25">
      <c r="A110" s="14"/>
      <c r="B110" s="12"/>
      <c r="C110" s="9"/>
      <c r="D110" s="10"/>
      <c r="E110" s="44" t="s">
        <v>40</v>
      </c>
      <c r="F110" s="74"/>
      <c r="G110" s="11"/>
      <c r="H110" s="31"/>
      <c r="I110" s="30"/>
      <c r="J110" s="15"/>
      <c r="K110" s="65"/>
      <c r="L110" s="15"/>
      <c r="M110" s="30"/>
      <c r="N110" s="36"/>
      <c r="O110" s="15"/>
    </row>
    <row r="111" spans="1:15" ht="18.75" hidden="1" x14ac:dyDescent="0.25">
      <c r="A111" s="22"/>
      <c r="B111" s="12"/>
      <c r="C111" s="7">
        <f>IF(ISBLANK(A111),D109+IF(E110=Lijsten!$B$64,15/24/60,0),A111)</f>
        <v>0.83871527777777743</v>
      </c>
      <c r="D111" s="8">
        <f>C111+M111*VLOOKUP(E111,ParametersB,2,FALSE)+H111*(VLOOKUP(E111,ParametersB,IF(G111=Lijsten!B$68,3,4),FALSE)+VLOOKUP(E111,ParametersB,5,FALSE))</f>
        <v>0.83871527777777743</v>
      </c>
      <c r="E111" s="23" t="s">
        <v>61</v>
      </c>
      <c r="F111" s="23"/>
      <c r="G111" s="23" t="s">
        <v>57</v>
      </c>
      <c r="H111" s="48">
        <f>K111</f>
        <v>0</v>
      </c>
      <c r="I111" s="29"/>
      <c r="J111" s="14"/>
      <c r="K111" s="16">
        <f>COUNTIF(Entries,$E111)</f>
        <v>0</v>
      </c>
      <c r="L111" s="14"/>
      <c r="M111" s="16">
        <f>IF(ISBLANK(N111),_xlfn.CEILING.PRECISE(H111/VLOOKUP(E111,ParametersB,6,FALSE)),N111)</f>
        <v>0</v>
      </c>
      <c r="N111" s="37"/>
      <c r="O111" s="14"/>
    </row>
    <row r="112" spans="1:15" ht="18.75" hidden="1" x14ac:dyDescent="0.25">
      <c r="A112" s="14"/>
      <c r="B112" s="12"/>
      <c r="C112" s="9"/>
      <c r="D112" s="10"/>
      <c r="E112" s="44" t="s">
        <v>40</v>
      </c>
      <c r="F112" s="74"/>
      <c r="G112" s="11"/>
      <c r="H112" s="31"/>
      <c r="I112" s="30"/>
      <c r="J112" s="15"/>
      <c r="K112" s="65"/>
      <c r="L112" s="15"/>
      <c r="M112" s="30"/>
      <c r="N112" s="36"/>
      <c r="O112" s="15"/>
    </row>
    <row r="113" spans="1:15" ht="18.75" hidden="1" x14ac:dyDescent="0.25">
      <c r="A113" s="22"/>
      <c r="B113" s="12"/>
      <c r="C113" s="7">
        <f>IF(ISBLANK(A113),D111+IF(E112=Lijsten!$B$64,15/24/60,0),A113)</f>
        <v>0.83871527777777743</v>
      </c>
      <c r="D113" s="8">
        <f>C113+M113*VLOOKUP(E113,ParametersB,2,FALSE)+H113*(VLOOKUP(E113,ParametersB,IF(G113=Lijsten!B$68,3,4),FALSE)+VLOOKUP(E113,ParametersB,5,FALSE))</f>
        <v>0.83871527777777743</v>
      </c>
      <c r="E113" s="23" t="s">
        <v>61</v>
      </c>
      <c r="F113" s="23"/>
      <c r="G113" s="23" t="s">
        <v>57</v>
      </c>
      <c r="H113" s="48">
        <f>K113</f>
        <v>0</v>
      </c>
      <c r="I113" s="29"/>
      <c r="J113" s="14"/>
      <c r="K113" s="16">
        <f>COUNTIF(Entries,$E113)</f>
        <v>0</v>
      </c>
      <c r="L113" s="14"/>
      <c r="M113" s="16">
        <f>IF(ISBLANK(N113),_xlfn.CEILING.PRECISE(H113/VLOOKUP(E113,ParametersB,6,FALSE)),N113)</f>
        <v>0</v>
      </c>
      <c r="N113" s="37"/>
      <c r="O113" s="14"/>
    </row>
    <row r="114" spans="1:15" ht="18.75" hidden="1" x14ac:dyDescent="0.25">
      <c r="A114" s="14"/>
      <c r="B114" s="12"/>
      <c r="C114" s="9"/>
      <c r="D114" s="10"/>
      <c r="E114" s="44" t="s">
        <v>40</v>
      </c>
      <c r="F114" s="74"/>
      <c r="G114" s="11"/>
      <c r="H114" s="31"/>
      <c r="I114" s="30"/>
      <c r="J114" s="15"/>
      <c r="K114" s="65"/>
      <c r="L114" s="15"/>
      <c r="M114" s="30"/>
      <c r="N114" s="36"/>
      <c r="O114" s="15"/>
    </row>
    <row r="115" spans="1:15" ht="18.75" hidden="1" x14ac:dyDescent="0.25">
      <c r="A115" s="22"/>
      <c r="B115" s="12"/>
      <c r="C115" s="7">
        <f>IF(ISBLANK(A115),D113+IF(E114=Lijsten!$B$64,15/24/60,0),A115)</f>
        <v>0.83871527777777743</v>
      </c>
      <c r="D115" s="8">
        <f>C115+M115*VLOOKUP(E115,ParametersB,2,FALSE)+H115*(VLOOKUP(E115,ParametersB,IF(G115=Lijsten!B$68,3,4),FALSE)+VLOOKUP(E115,ParametersB,5,FALSE))</f>
        <v>0.83871527777777743</v>
      </c>
      <c r="E115" s="23" t="s">
        <v>61</v>
      </c>
      <c r="F115" s="23"/>
      <c r="G115" s="23" t="s">
        <v>57</v>
      </c>
      <c r="H115" s="48">
        <f>K115</f>
        <v>0</v>
      </c>
      <c r="I115" s="29"/>
      <c r="J115" s="14"/>
      <c r="K115" s="16">
        <f>COUNTIF(Entries,$E115)</f>
        <v>0</v>
      </c>
      <c r="L115" s="14"/>
      <c r="M115" s="16">
        <f>IF(ISBLANK(N115),_xlfn.CEILING.PRECISE(H115/VLOOKUP(E115,ParametersB,6,FALSE)),N115)</f>
        <v>0</v>
      </c>
      <c r="N115" s="37"/>
      <c r="O115" s="14"/>
    </row>
    <row r="116" spans="1:15" ht="18.75" hidden="1" x14ac:dyDescent="0.25">
      <c r="A116" s="14"/>
      <c r="B116" s="12"/>
      <c r="C116" s="9"/>
      <c r="D116" s="10"/>
      <c r="E116" s="44" t="s">
        <v>40</v>
      </c>
      <c r="F116" s="74"/>
      <c r="G116" s="11"/>
      <c r="H116" s="31"/>
      <c r="I116" s="30"/>
      <c r="J116" s="15"/>
      <c r="K116" s="65"/>
      <c r="L116" s="15"/>
      <c r="M116" s="30"/>
      <c r="N116" s="36"/>
      <c r="O116" s="15"/>
    </row>
    <row r="117" spans="1:15" ht="18.75" hidden="1" x14ac:dyDescent="0.25">
      <c r="A117" s="22"/>
      <c r="B117" s="12"/>
      <c r="C117" s="7">
        <f>IF(ISBLANK(A117),D115+IF(E116=Lijsten!$B$64,15/24/60,0),A117)</f>
        <v>0.83871527777777743</v>
      </c>
      <c r="D117" s="8">
        <f>C117+M117*VLOOKUP(E117,ParametersB,2,FALSE)+H117*(VLOOKUP(E117,ParametersB,IF(G117=Lijsten!B$68,3,4),FALSE)+VLOOKUP(E117,ParametersB,5,FALSE))</f>
        <v>0.83871527777777743</v>
      </c>
      <c r="E117" s="23" t="s">
        <v>61</v>
      </c>
      <c r="F117" s="23"/>
      <c r="G117" s="23" t="s">
        <v>57</v>
      </c>
      <c r="H117" s="48">
        <f>K117</f>
        <v>0</v>
      </c>
      <c r="I117" s="29"/>
      <c r="J117" s="14"/>
      <c r="K117" s="16">
        <f>COUNTIF(Entries,$E117)</f>
        <v>0</v>
      </c>
      <c r="L117" s="14"/>
      <c r="M117" s="16">
        <f>IF(ISBLANK(N117),_xlfn.CEILING.PRECISE(H117/VLOOKUP(E117,ParametersB,6,FALSE)),N117)</f>
        <v>0</v>
      </c>
      <c r="N117" s="37"/>
      <c r="O117" s="14"/>
    </row>
    <row r="118" spans="1:15" ht="18.75" hidden="1" x14ac:dyDescent="0.25">
      <c r="A118" s="14"/>
      <c r="B118" s="12"/>
      <c r="C118" s="9"/>
      <c r="D118" s="10"/>
      <c r="E118" s="44" t="s">
        <v>40</v>
      </c>
      <c r="F118" s="74"/>
      <c r="G118" s="11"/>
      <c r="H118" s="31"/>
      <c r="I118" s="30"/>
      <c r="J118" s="15"/>
      <c r="K118" s="65"/>
      <c r="L118" s="15"/>
      <c r="M118" s="30"/>
      <c r="N118" s="36"/>
      <c r="O118" s="15"/>
    </row>
    <row r="119" spans="1:15" ht="18.75" hidden="1" x14ac:dyDescent="0.25">
      <c r="A119" s="22"/>
      <c r="B119" s="12"/>
      <c r="C119" s="7">
        <f>IF(ISBLANK(A119),D117+IF(E118=Lijsten!$B$64,15/24/60,0),A119)</f>
        <v>0.83871527777777743</v>
      </c>
      <c r="D119" s="8">
        <f>C119+M119*VLOOKUP(E119,ParametersB,2,FALSE)+H119*(VLOOKUP(E119,ParametersB,IF(G119=Lijsten!B$68,3,4),FALSE)+VLOOKUP(E119,ParametersB,5,FALSE))</f>
        <v>0.83871527777777743</v>
      </c>
      <c r="E119" s="23" t="s">
        <v>61</v>
      </c>
      <c r="F119" s="23"/>
      <c r="G119" s="23" t="s">
        <v>57</v>
      </c>
      <c r="H119" s="48">
        <f>K119</f>
        <v>0</v>
      </c>
      <c r="I119" s="29"/>
      <c r="J119" s="14"/>
      <c r="K119" s="16">
        <f>COUNTIF(Entries,$E119)</f>
        <v>0</v>
      </c>
      <c r="L119" s="14"/>
      <c r="M119" s="16">
        <f>IF(ISBLANK(N119),_xlfn.CEILING.PRECISE(H119/VLOOKUP(E119,ParametersB,6,FALSE)),N119)</f>
        <v>0</v>
      </c>
      <c r="N119" s="37"/>
      <c r="O119" s="14"/>
    </row>
    <row r="120" spans="1:15" ht="18.75" hidden="1" x14ac:dyDescent="0.25">
      <c r="A120" s="14"/>
      <c r="B120" s="12"/>
      <c r="C120" s="9"/>
      <c r="D120" s="10"/>
      <c r="E120" s="44" t="s">
        <v>40</v>
      </c>
      <c r="F120" s="74"/>
      <c r="G120" s="11"/>
      <c r="H120" s="31"/>
      <c r="I120" s="30"/>
      <c r="J120" s="15"/>
      <c r="K120" s="65"/>
      <c r="L120" s="15"/>
      <c r="M120" s="30"/>
      <c r="N120" s="36"/>
      <c r="O120" s="15"/>
    </row>
    <row r="121" spans="1:15" ht="18.75" hidden="1" x14ac:dyDescent="0.25">
      <c r="A121" s="22"/>
      <c r="B121" s="12"/>
      <c r="C121" s="7">
        <f>IF(ISBLANK(A121),D119+IF(E120=Lijsten!$B$64,15/24/60,0),A121)</f>
        <v>0.83871527777777743</v>
      </c>
      <c r="D121" s="8">
        <f>C121+M121*VLOOKUP(E121,ParametersB,2,FALSE)+H121*(VLOOKUP(E121,ParametersB,IF(G121=Lijsten!B$68,3,4),FALSE)+VLOOKUP(E121,ParametersB,5,FALSE))</f>
        <v>0.83871527777777743</v>
      </c>
      <c r="E121" s="23" t="s">
        <v>61</v>
      </c>
      <c r="F121" s="23"/>
      <c r="G121" s="23" t="s">
        <v>57</v>
      </c>
      <c r="H121" s="48">
        <f>K121</f>
        <v>0</v>
      </c>
      <c r="I121" s="29"/>
      <c r="J121" s="14"/>
      <c r="K121" s="16">
        <f>COUNTIF(Entries,$E121)</f>
        <v>0</v>
      </c>
      <c r="L121" s="14"/>
      <c r="M121" s="16">
        <f>IF(ISBLANK(N121),_xlfn.CEILING.PRECISE(H121/VLOOKUP(E121,ParametersB,6,FALSE)),N121)</f>
        <v>0</v>
      </c>
      <c r="N121" s="37"/>
      <c r="O121" s="14"/>
    </row>
    <row r="122" spans="1:15" ht="18.75" hidden="1" x14ac:dyDescent="0.25">
      <c r="A122" s="14"/>
      <c r="B122" s="12"/>
      <c r="C122" s="9"/>
      <c r="D122" s="10"/>
      <c r="E122" s="44" t="s">
        <v>40</v>
      </c>
      <c r="F122" s="74"/>
      <c r="G122" s="11"/>
      <c r="H122" s="31"/>
      <c r="I122" s="30"/>
      <c r="J122" s="15"/>
      <c r="K122" s="65"/>
      <c r="L122" s="15"/>
      <c r="M122" s="30"/>
      <c r="N122" s="36"/>
      <c r="O122" s="15"/>
    </row>
    <row r="123" spans="1:15" ht="18.75" hidden="1" x14ac:dyDescent="0.25">
      <c r="A123" s="22"/>
      <c r="B123" s="12"/>
      <c r="C123" s="7">
        <f>IF(ISBLANK(A123),D121+IF(E122=Lijsten!$B$64,15/24/60,0),A123)</f>
        <v>0.83871527777777743</v>
      </c>
      <c r="D123" s="8">
        <f>C123+M123*VLOOKUP(E123,ParametersB,2,FALSE)+H123*(VLOOKUP(E123,ParametersB,IF(G123=Lijsten!B$68,3,4),FALSE)+VLOOKUP(E123,ParametersB,5,FALSE))</f>
        <v>0.83871527777777743</v>
      </c>
      <c r="E123" s="23" t="s">
        <v>61</v>
      </c>
      <c r="F123" s="23"/>
      <c r="G123" s="23" t="s">
        <v>57</v>
      </c>
      <c r="H123" s="48">
        <f>K123</f>
        <v>0</v>
      </c>
      <c r="I123" s="29"/>
      <c r="J123" s="14"/>
      <c r="K123" s="16">
        <f>COUNTIF(Entries,$E123)</f>
        <v>0</v>
      </c>
      <c r="L123" s="14"/>
      <c r="M123" s="16">
        <f>IF(ISBLANK(N123),_xlfn.CEILING.PRECISE(H123/VLOOKUP(E123,ParametersB,6,FALSE)),N123)</f>
        <v>0</v>
      </c>
      <c r="N123" s="37"/>
      <c r="O123" s="14"/>
    </row>
    <row r="124" spans="1:15" ht="18.75" hidden="1" x14ac:dyDescent="0.25">
      <c r="A124" s="14"/>
      <c r="B124" s="12"/>
      <c r="C124" s="9"/>
      <c r="D124" s="10"/>
      <c r="E124" s="44" t="s">
        <v>40</v>
      </c>
      <c r="F124" s="74"/>
      <c r="G124" s="11"/>
      <c r="H124" s="31"/>
      <c r="I124" s="30"/>
      <c r="J124" s="15"/>
      <c r="K124" s="65"/>
      <c r="L124" s="15"/>
      <c r="M124" s="30"/>
      <c r="N124" s="36"/>
      <c r="O124" s="15"/>
    </row>
    <row r="125" spans="1:15" ht="18.75" hidden="1" x14ac:dyDescent="0.25">
      <c r="A125" s="22"/>
      <c r="B125" s="12"/>
      <c r="C125" s="7">
        <f>IF(ISBLANK(A125),D123+IF(E124=Lijsten!$B$64,15/24/60,0),A125)</f>
        <v>0.83871527777777743</v>
      </c>
      <c r="D125" s="8">
        <f>C125+M125*VLOOKUP(E125,ParametersB,2,FALSE)+H125*(VLOOKUP(E125,ParametersB,IF(G125=Lijsten!B$68,3,4),FALSE)+VLOOKUP(E125,ParametersB,5,FALSE))</f>
        <v>0.83871527777777743</v>
      </c>
      <c r="E125" s="23" t="s">
        <v>61</v>
      </c>
      <c r="F125" s="23"/>
      <c r="G125" s="23" t="s">
        <v>57</v>
      </c>
      <c r="H125" s="48">
        <f>K125</f>
        <v>0</v>
      </c>
      <c r="I125" s="29"/>
      <c r="J125" s="14"/>
      <c r="K125" s="16">
        <f>COUNTIF(Entries,$E125)</f>
        <v>0</v>
      </c>
      <c r="L125" s="14"/>
      <c r="M125" s="16">
        <f>IF(ISBLANK(N125),_xlfn.CEILING.PRECISE(H125/VLOOKUP(E125,ParametersB,6,FALSE)),N125)</f>
        <v>0</v>
      </c>
      <c r="N125" s="37"/>
      <c r="O125" s="14"/>
    </row>
    <row r="126" spans="1:15" ht="18.75" hidden="1" x14ac:dyDescent="0.25">
      <c r="A126" s="14"/>
      <c r="B126" s="12"/>
      <c r="C126" s="9"/>
      <c r="D126" s="10"/>
      <c r="E126" s="44" t="s">
        <v>40</v>
      </c>
      <c r="F126" s="74"/>
      <c r="G126" s="11"/>
      <c r="H126" s="31"/>
      <c r="I126" s="30"/>
      <c r="J126" s="15"/>
      <c r="K126" s="65"/>
      <c r="L126" s="15"/>
      <c r="M126" s="30"/>
      <c r="N126" s="36"/>
      <c r="O126" s="15"/>
    </row>
    <row r="127" spans="1:15" ht="18.75" hidden="1" x14ac:dyDescent="0.25">
      <c r="A127" s="22"/>
      <c r="B127" s="12"/>
      <c r="C127" s="7">
        <f>IF(ISBLANK(A127),D125+IF(E126=Lijsten!$B$64,15/24/60,0),A127)</f>
        <v>0.83871527777777743</v>
      </c>
      <c r="D127" s="8">
        <f>C127+M127*VLOOKUP(E127,ParametersB,2,FALSE)+H127*(VLOOKUP(E127,ParametersB,IF(G127=Lijsten!B$68,3,4),FALSE)+VLOOKUP(E127,ParametersB,5,FALSE))</f>
        <v>0.83871527777777743</v>
      </c>
      <c r="E127" s="23" t="s">
        <v>61</v>
      </c>
      <c r="F127" s="23"/>
      <c r="G127" s="23" t="s">
        <v>57</v>
      </c>
      <c r="H127" s="48">
        <f>K127</f>
        <v>0</v>
      </c>
      <c r="I127" s="29"/>
      <c r="J127" s="14"/>
      <c r="K127" s="16">
        <f>COUNTIF(Entries,$E127)</f>
        <v>0</v>
      </c>
      <c r="L127" s="14"/>
      <c r="M127" s="16">
        <f>IF(ISBLANK(N127),_xlfn.CEILING.PRECISE(H127/VLOOKUP(E127,ParametersB,6,FALSE)),N127)</f>
        <v>0</v>
      </c>
      <c r="N127" s="37"/>
      <c r="O127" s="14"/>
    </row>
    <row r="128" spans="1:15" ht="18.75" hidden="1" x14ac:dyDescent="0.25">
      <c r="A128" s="14"/>
      <c r="B128" s="12"/>
      <c r="C128" s="9"/>
      <c r="D128" s="10"/>
      <c r="E128" s="44" t="s">
        <v>40</v>
      </c>
      <c r="F128" s="74"/>
      <c r="G128" s="11"/>
      <c r="H128" s="31"/>
      <c r="I128" s="30"/>
      <c r="J128" s="15"/>
      <c r="K128" s="65"/>
      <c r="L128" s="15"/>
      <c r="M128" s="30"/>
      <c r="N128" s="36"/>
      <c r="O128" s="15"/>
    </row>
    <row r="129" spans="1:15" ht="18.75" hidden="1" x14ac:dyDescent="0.25">
      <c r="A129" s="22"/>
      <c r="B129" s="12"/>
      <c r="C129" s="7">
        <f>IF(ISBLANK(A129),D127+IF(E128=Lijsten!$B$64,15/24/60,0),A129)</f>
        <v>0.83871527777777743</v>
      </c>
      <c r="D129" s="8">
        <f>C129+M129*VLOOKUP(E129,ParametersB,2,FALSE)+H129*(VLOOKUP(E129,ParametersB,IF(G129=Lijsten!B$68,3,4),FALSE)+VLOOKUP(E129,ParametersB,5,FALSE))</f>
        <v>0.83871527777777743</v>
      </c>
      <c r="E129" s="23" t="s">
        <v>61</v>
      </c>
      <c r="F129" s="23"/>
      <c r="G129" s="23" t="s">
        <v>57</v>
      </c>
      <c r="H129" s="48">
        <f>K129</f>
        <v>0</v>
      </c>
      <c r="I129" s="29"/>
      <c r="J129" s="14"/>
      <c r="K129" s="16">
        <f>COUNTIF(Entries,$E129)</f>
        <v>0</v>
      </c>
      <c r="L129" s="14"/>
      <c r="M129" s="16">
        <f>IF(ISBLANK(N129),_xlfn.CEILING.PRECISE(H129/VLOOKUP(E129,ParametersB,6,FALSE)),N129)</f>
        <v>0</v>
      </c>
      <c r="N129" s="37"/>
      <c r="O129" s="14"/>
    </row>
    <row r="130" spans="1:15" ht="18.75" hidden="1" x14ac:dyDescent="0.25">
      <c r="A130" s="14"/>
      <c r="B130" s="12"/>
      <c r="C130" s="9"/>
      <c r="D130" s="10"/>
      <c r="E130" s="44" t="s">
        <v>40</v>
      </c>
      <c r="F130" s="74"/>
      <c r="G130" s="11"/>
      <c r="H130" s="31"/>
      <c r="I130" s="30"/>
      <c r="J130" s="15"/>
      <c r="K130" s="65"/>
      <c r="L130" s="15"/>
      <c r="M130" s="30"/>
      <c r="N130" s="36"/>
      <c r="O130" s="15"/>
    </row>
    <row r="131" spans="1:15" ht="18.75" hidden="1" x14ac:dyDescent="0.25">
      <c r="A131" s="22"/>
      <c r="B131" s="12"/>
      <c r="C131" s="7">
        <f>IF(ISBLANK(A131),D129+IF(E130=Lijsten!$B$64,15/24/60,0),A131)</f>
        <v>0.83871527777777743</v>
      </c>
      <c r="D131" s="8">
        <f>C131+M131*VLOOKUP(E131,ParametersB,2,FALSE)+H131*(VLOOKUP(E131,ParametersB,IF(G131=Lijsten!B$68,3,4),FALSE)+VLOOKUP(E131,ParametersB,5,FALSE))</f>
        <v>0.83871527777777743</v>
      </c>
      <c r="E131" s="23" t="s">
        <v>61</v>
      </c>
      <c r="F131" s="23"/>
      <c r="G131" s="23" t="s">
        <v>57</v>
      </c>
      <c r="H131" s="48">
        <f>K131</f>
        <v>0</v>
      </c>
      <c r="I131" s="29"/>
      <c r="J131" s="14"/>
      <c r="K131" s="16">
        <f>COUNTIF(Entries,$E131)</f>
        <v>0</v>
      </c>
      <c r="L131" s="14"/>
      <c r="M131" s="16">
        <f>IF(ISBLANK(N131),_xlfn.CEILING.PRECISE(H131/VLOOKUP(E131,ParametersB,6,FALSE)),N131)</f>
        <v>0</v>
      </c>
      <c r="N131" s="37"/>
      <c r="O131" s="14"/>
    </row>
    <row r="132" spans="1:15" ht="18.75" hidden="1" x14ac:dyDescent="0.25">
      <c r="A132" s="14"/>
      <c r="B132" s="12"/>
      <c r="C132" s="9"/>
      <c r="D132" s="10"/>
      <c r="E132" s="44" t="s">
        <v>40</v>
      </c>
      <c r="F132" s="74"/>
      <c r="G132" s="11"/>
      <c r="H132" s="31"/>
      <c r="I132" s="30"/>
      <c r="J132" s="15"/>
      <c r="K132" s="65"/>
      <c r="L132" s="15"/>
      <c r="M132" s="30"/>
      <c r="N132" s="36"/>
      <c r="O132" s="15"/>
    </row>
    <row r="133" spans="1:15" ht="18.75" hidden="1" x14ac:dyDescent="0.25">
      <c r="A133" s="22"/>
      <c r="B133" s="12"/>
      <c r="C133" s="7">
        <f>IF(ISBLANK(A133),D131+IF(E132=Lijsten!$B$64,15/24/60,0),A133)</f>
        <v>0.83871527777777743</v>
      </c>
      <c r="D133" s="8">
        <f>C133+M133*VLOOKUP(E133,ParametersB,2,FALSE)+H133*(VLOOKUP(E133,ParametersB,IF(G133=Lijsten!B$68,3,4),FALSE)+VLOOKUP(E133,ParametersB,5,FALSE))</f>
        <v>0.83871527777777743</v>
      </c>
      <c r="E133" s="23" t="s">
        <v>61</v>
      </c>
      <c r="F133" s="23"/>
      <c r="G133" s="23" t="s">
        <v>57</v>
      </c>
      <c r="H133" s="48">
        <f>K133</f>
        <v>0</v>
      </c>
      <c r="I133" s="29"/>
      <c r="J133" s="14"/>
      <c r="K133" s="16">
        <f>COUNTIF(Entries,$E133)</f>
        <v>0</v>
      </c>
      <c r="L133" s="14"/>
      <c r="M133" s="16">
        <f>IF(ISBLANK(N133),_xlfn.CEILING.PRECISE(H133/VLOOKUP(E133,ParametersB,6,FALSE)),N133)</f>
        <v>0</v>
      </c>
      <c r="N133" s="37"/>
      <c r="O133" s="14"/>
    </row>
    <row r="134" spans="1:15" ht="18.75" hidden="1" x14ac:dyDescent="0.25">
      <c r="A134" s="14"/>
      <c r="B134" s="12"/>
      <c r="C134" s="9"/>
      <c r="D134" s="10"/>
      <c r="E134" s="44" t="s">
        <v>40</v>
      </c>
      <c r="F134" s="74"/>
      <c r="G134" s="11"/>
      <c r="H134" s="31"/>
      <c r="I134" s="30"/>
      <c r="J134" s="15"/>
      <c r="K134" s="65"/>
      <c r="L134" s="15"/>
      <c r="M134" s="30"/>
      <c r="N134" s="36"/>
      <c r="O134" s="15"/>
    </row>
    <row r="135" spans="1:15" ht="18.75" hidden="1" x14ac:dyDescent="0.25">
      <c r="A135" s="22"/>
      <c r="B135" s="12"/>
      <c r="C135" s="7">
        <f>IF(ISBLANK(A135),D133+IF(E134=Lijsten!$B$64,15/24/60,0),A135)</f>
        <v>0.83871527777777743</v>
      </c>
      <c r="D135" s="8">
        <f>C135+M135*VLOOKUP(E135,ParametersB,2,FALSE)+H135*(VLOOKUP(E135,ParametersB,IF(G135=Lijsten!B$68,3,4),FALSE)+VLOOKUP(E135,ParametersB,5,FALSE))</f>
        <v>0.83871527777777743</v>
      </c>
      <c r="E135" s="23" t="s">
        <v>61</v>
      </c>
      <c r="F135" s="23"/>
      <c r="G135" s="23" t="s">
        <v>57</v>
      </c>
      <c r="H135" s="48">
        <f>K135</f>
        <v>0</v>
      </c>
      <c r="I135" s="29"/>
      <c r="J135" s="14"/>
      <c r="K135" s="16">
        <f>COUNTIF(Entries,$E135)</f>
        <v>0</v>
      </c>
      <c r="L135" s="14"/>
      <c r="M135" s="16">
        <f>IF(ISBLANK(N135),_xlfn.CEILING.PRECISE(H135/VLOOKUP(E135,ParametersB,6,FALSE)),N135)</f>
        <v>0</v>
      </c>
      <c r="N135" s="37"/>
      <c r="O135" s="14"/>
    </row>
    <row r="136" spans="1:15" ht="18.75" hidden="1" x14ac:dyDescent="0.25">
      <c r="A136" s="14"/>
      <c r="B136" s="12"/>
      <c r="C136" s="9"/>
      <c r="D136" s="10"/>
      <c r="E136" s="44" t="s">
        <v>40</v>
      </c>
      <c r="F136" s="74"/>
      <c r="G136" s="11"/>
      <c r="H136" s="31"/>
      <c r="I136" s="30"/>
      <c r="J136" s="15"/>
      <c r="K136" s="65"/>
      <c r="L136" s="15"/>
      <c r="M136" s="30"/>
      <c r="N136" s="36"/>
      <c r="O136" s="15"/>
    </row>
    <row r="137" spans="1:15" ht="18.75" hidden="1" x14ac:dyDescent="0.25">
      <c r="A137" s="22"/>
      <c r="B137" s="12"/>
      <c r="C137" s="7">
        <f>IF(ISBLANK(A137),D135+IF(E136=Lijsten!$B$64,15/24/60,0),A137)</f>
        <v>0.83871527777777743</v>
      </c>
      <c r="D137" s="8">
        <f>C137+M137*VLOOKUP(E137,ParametersB,2,FALSE)+H137*(VLOOKUP(E137,ParametersB,IF(G137=Lijsten!B$68,3,4),FALSE)+VLOOKUP(E137,ParametersB,5,FALSE))</f>
        <v>0.83871527777777743</v>
      </c>
      <c r="E137" s="23" t="s">
        <v>61</v>
      </c>
      <c r="F137" s="23"/>
      <c r="G137" s="23" t="s">
        <v>57</v>
      </c>
      <c r="H137" s="48">
        <f>K137</f>
        <v>0</v>
      </c>
      <c r="I137" s="29"/>
      <c r="J137" s="14"/>
      <c r="K137" s="16">
        <f>COUNTIF(Entries,$E137)</f>
        <v>0</v>
      </c>
      <c r="L137" s="14"/>
      <c r="M137" s="16">
        <f>IF(ISBLANK(N137),_xlfn.CEILING.PRECISE(H137/VLOOKUP(E137,ParametersB,6,FALSE)),N137)</f>
        <v>0</v>
      </c>
      <c r="N137" s="37"/>
      <c r="O137" s="14"/>
    </row>
    <row r="138" spans="1:15" ht="18.75" hidden="1" x14ac:dyDescent="0.25">
      <c r="A138" s="14"/>
      <c r="B138" s="12"/>
      <c r="C138" s="9"/>
      <c r="D138" s="10"/>
      <c r="E138" s="44" t="s">
        <v>40</v>
      </c>
      <c r="F138" s="74"/>
      <c r="G138" s="11"/>
      <c r="H138" s="31"/>
      <c r="I138" s="30"/>
      <c r="J138" s="15"/>
      <c r="K138" s="65"/>
      <c r="L138" s="15"/>
      <c r="M138" s="30"/>
      <c r="N138" s="36"/>
      <c r="O138" s="15"/>
    </row>
    <row r="139" spans="1:15" ht="18.75" hidden="1" x14ac:dyDescent="0.25">
      <c r="A139" s="22"/>
      <c r="B139" s="12"/>
      <c r="C139" s="7">
        <f>IF(ISBLANK(A139),D137+IF(E138=Lijsten!$B$64,15/24/60,0),A139)</f>
        <v>0.83871527777777743</v>
      </c>
      <c r="D139" s="8">
        <f>C139+M139*VLOOKUP(E139,ParametersB,2,FALSE)+H139*(VLOOKUP(E139,ParametersB,IF(G139=Lijsten!B$68,3,4),FALSE)+VLOOKUP(E139,ParametersB,5,FALSE))</f>
        <v>0.83871527777777743</v>
      </c>
      <c r="E139" s="23" t="s">
        <v>61</v>
      </c>
      <c r="F139" s="23"/>
      <c r="G139" s="23" t="s">
        <v>57</v>
      </c>
      <c r="H139" s="48">
        <f>K139</f>
        <v>0</v>
      </c>
      <c r="I139" s="29"/>
      <c r="J139" s="14"/>
      <c r="K139" s="16">
        <f>COUNTIF(Entries,$E139)</f>
        <v>0</v>
      </c>
      <c r="L139" s="14"/>
      <c r="M139" s="16">
        <f>IF(ISBLANK(N139),_xlfn.CEILING.PRECISE(H139/VLOOKUP(E139,ParametersB,6,FALSE)),N139)</f>
        <v>0</v>
      </c>
      <c r="N139" s="37"/>
      <c r="O139" s="14"/>
    </row>
    <row r="140" spans="1:15" ht="18.75" hidden="1" x14ac:dyDescent="0.25">
      <c r="A140" s="14"/>
      <c r="B140" s="12"/>
      <c r="C140" s="9"/>
      <c r="D140" s="10"/>
      <c r="E140" s="44" t="s">
        <v>40</v>
      </c>
      <c r="F140" s="74"/>
      <c r="G140" s="11"/>
      <c r="H140" s="31"/>
      <c r="I140" s="30"/>
      <c r="J140" s="15"/>
      <c r="K140" s="65"/>
      <c r="L140" s="15"/>
      <c r="M140" s="30"/>
      <c r="N140" s="36"/>
      <c r="O140" s="15"/>
    </row>
    <row r="141" spans="1:15" ht="18.75" hidden="1" x14ac:dyDescent="0.25">
      <c r="A141" s="22"/>
      <c r="B141" s="12"/>
      <c r="C141" s="7">
        <f>IF(ISBLANK(A141),D139+IF(E140=Lijsten!$B$64,15/24/60,0),A141)</f>
        <v>0.83871527777777743</v>
      </c>
      <c r="D141" s="8">
        <f>C141+M141*VLOOKUP(E141,ParametersB,2,FALSE)+H141*(VLOOKUP(E141,ParametersB,IF(G141=Lijsten!B$68,3,4),FALSE)+VLOOKUP(E141,ParametersB,5,FALSE))</f>
        <v>0.83871527777777743</v>
      </c>
      <c r="E141" s="23" t="s">
        <v>61</v>
      </c>
      <c r="F141" s="23"/>
      <c r="G141" s="23" t="s">
        <v>57</v>
      </c>
      <c r="H141" s="48">
        <f>K141</f>
        <v>0</v>
      </c>
      <c r="I141" s="29"/>
      <c r="J141" s="14"/>
      <c r="K141" s="16">
        <f>COUNTIF(Entries,$E141)</f>
        <v>0</v>
      </c>
      <c r="L141" s="14"/>
      <c r="M141" s="16">
        <f>IF(ISBLANK(N141),_xlfn.CEILING.PRECISE(H141/VLOOKUP(E141,ParametersB,6,FALSE)),N141)</f>
        <v>0</v>
      </c>
      <c r="N141" s="37"/>
      <c r="O141" s="14"/>
    </row>
    <row r="142" spans="1:15" ht="18.75" hidden="1" x14ac:dyDescent="0.25">
      <c r="A142" s="14"/>
      <c r="B142" s="12"/>
      <c r="C142" s="9"/>
      <c r="D142" s="10"/>
      <c r="E142" s="44" t="s">
        <v>40</v>
      </c>
      <c r="F142" s="74"/>
      <c r="G142" s="11"/>
      <c r="H142" s="31"/>
      <c r="I142" s="30"/>
      <c r="J142" s="15"/>
      <c r="K142" s="65"/>
      <c r="L142" s="15"/>
      <c r="M142" s="30"/>
      <c r="N142" s="36"/>
      <c r="O142" s="15"/>
    </row>
    <row r="143" spans="1:15" ht="18.75" hidden="1" x14ac:dyDescent="0.25">
      <c r="A143" s="22"/>
      <c r="B143" s="12"/>
      <c r="C143" s="7">
        <f>IF(ISBLANK(A143),D141+IF(E142=Lijsten!$B$64,15/24/60,0),A143)</f>
        <v>0.83871527777777743</v>
      </c>
      <c r="D143" s="8">
        <f>C143+M143*VLOOKUP(E143,ParametersB,2,FALSE)+H143*(VLOOKUP(E143,ParametersB,IF(G143=Lijsten!B$68,3,4),FALSE)+VLOOKUP(E143,ParametersB,5,FALSE))</f>
        <v>0.83871527777777743</v>
      </c>
      <c r="E143" s="23" t="s">
        <v>61</v>
      </c>
      <c r="F143" s="23"/>
      <c r="G143" s="23" t="s">
        <v>57</v>
      </c>
      <c r="H143" s="48">
        <f>K143</f>
        <v>0</v>
      </c>
      <c r="I143" s="29"/>
      <c r="J143" s="14"/>
      <c r="K143" s="16">
        <f>COUNTIF(Entries,$E143)</f>
        <v>0</v>
      </c>
      <c r="L143" s="14"/>
      <c r="M143" s="16">
        <f>IF(ISBLANK(N143),_xlfn.CEILING.PRECISE(H143/VLOOKUP(E143,ParametersB,6,FALSE)),N143)</f>
        <v>0</v>
      </c>
      <c r="N143" s="37"/>
      <c r="O143" s="14"/>
    </row>
    <row r="144" spans="1:15" ht="18.75" hidden="1" x14ac:dyDescent="0.25">
      <c r="A144" s="14"/>
      <c r="B144" s="12"/>
      <c r="C144" s="9"/>
      <c r="D144" s="10"/>
      <c r="E144" s="44" t="s">
        <v>40</v>
      </c>
      <c r="F144" s="74"/>
      <c r="G144" s="11"/>
      <c r="H144" s="31"/>
      <c r="I144" s="30"/>
      <c r="J144" s="15"/>
      <c r="K144" s="65"/>
      <c r="L144" s="15"/>
      <c r="M144" s="30"/>
      <c r="N144" s="36"/>
      <c r="O144" s="15"/>
    </row>
    <row r="145" spans="1:15" ht="18.75" hidden="1" x14ac:dyDescent="0.25">
      <c r="A145" s="22"/>
      <c r="B145" s="12"/>
      <c r="C145" s="7">
        <f>IF(ISBLANK(A145),D143+IF(E144=Lijsten!$B$64,15/24/60,0),A145)</f>
        <v>0.83871527777777743</v>
      </c>
      <c r="D145" s="8">
        <f>C145+M145*VLOOKUP(E145,ParametersB,2,FALSE)+H145*(VLOOKUP(E145,ParametersB,IF(G145=Lijsten!B$68,3,4),FALSE)+VLOOKUP(E145,ParametersB,5,FALSE))</f>
        <v>0.83871527777777743</v>
      </c>
      <c r="E145" s="23" t="s">
        <v>61</v>
      </c>
      <c r="F145" s="23"/>
      <c r="G145" s="23" t="s">
        <v>57</v>
      </c>
      <c r="H145" s="48">
        <f>K145</f>
        <v>0</v>
      </c>
      <c r="I145" s="29"/>
      <c r="J145" s="14"/>
      <c r="K145" s="16">
        <f>COUNTIF(Entries,$E145)</f>
        <v>0</v>
      </c>
      <c r="L145" s="14"/>
      <c r="M145" s="16">
        <f>IF(ISBLANK(N145),_xlfn.CEILING.PRECISE(H145/VLOOKUP(E145,ParametersB,6,FALSE)),N145)</f>
        <v>0</v>
      </c>
      <c r="N145" s="37"/>
      <c r="O145" s="14"/>
    </row>
    <row r="146" spans="1:15" ht="18.75" hidden="1" x14ac:dyDescent="0.25">
      <c r="A146" s="14"/>
      <c r="B146" s="12"/>
      <c r="C146" s="9"/>
      <c r="D146" s="10"/>
      <c r="E146" s="44" t="s">
        <v>40</v>
      </c>
      <c r="F146" s="74"/>
      <c r="G146" s="11"/>
      <c r="H146" s="31"/>
      <c r="I146" s="30"/>
      <c r="J146" s="15"/>
      <c r="K146" s="65"/>
      <c r="L146" s="15"/>
      <c r="M146" s="30"/>
      <c r="N146" s="36"/>
      <c r="O146" s="15"/>
    </row>
    <row r="147" spans="1:15" ht="18.75" hidden="1" x14ac:dyDescent="0.25">
      <c r="A147" s="22"/>
      <c r="B147" s="12"/>
      <c r="C147" s="7">
        <f>IF(ISBLANK(A147),D145+IF(E146=Lijsten!$B$64,15/24/60,0),A147)</f>
        <v>0.83871527777777743</v>
      </c>
      <c r="D147" s="8">
        <f>C147+M147*VLOOKUP(E147,ParametersB,2,FALSE)+H147*(VLOOKUP(E147,ParametersB,IF(G147=Lijsten!B$68,3,4),FALSE)+VLOOKUP(E147,ParametersB,5,FALSE))</f>
        <v>0.83871527777777743</v>
      </c>
      <c r="E147" s="23" t="s">
        <v>61</v>
      </c>
      <c r="F147" s="23"/>
      <c r="G147" s="23" t="s">
        <v>57</v>
      </c>
      <c r="H147" s="48">
        <f>K147</f>
        <v>0</v>
      </c>
      <c r="I147" s="29"/>
      <c r="J147" s="14"/>
      <c r="K147" s="16">
        <f>COUNTIF(Entries,$E147)</f>
        <v>0</v>
      </c>
      <c r="L147" s="14"/>
      <c r="M147" s="16">
        <f>IF(ISBLANK(N147),_xlfn.CEILING.PRECISE(H147/VLOOKUP(E147,ParametersB,6,FALSE)),N147)</f>
        <v>0</v>
      </c>
      <c r="N147" s="37"/>
      <c r="O147" s="14"/>
    </row>
    <row r="148" spans="1:15" ht="18.75" hidden="1" x14ac:dyDescent="0.25">
      <c r="A148" s="14"/>
      <c r="B148" s="12"/>
      <c r="C148" s="9"/>
      <c r="D148" s="10"/>
      <c r="E148" s="44" t="s">
        <v>40</v>
      </c>
      <c r="F148" s="74"/>
      <c r="G148" s="11"/>
      <c r="H148" s="31"/>
      <c r="I148" s="30"/>
      <c r="J148" s="15"/>
      <c r="K148" s="65"/>
      <c r="L148" s="15"/>
      <c r="M148" s="30"/>
      <c r="N148" s="36"/>
      <c r="O148" s="15"/>
    </row>
    <row r="149" spans="1:15" ht="18.75" hidden="1" x14ac:dyDescent="0.25">
      <c r="A149" s="22"/>
      <c r="B149" s="12"/>
      <c r="C149" s="7">
        <f>IF(ISBLANK(A149),D147+IF(E148=Lijsten!$B$64,15/24/60,0),A149)</f>
        <v>0.83871527777777743</v>
      </c>
      <c r="D149" s="8">
        <f>C149+M149*VLOOKUP(E149,ParametersB,2,FALSE)+H149*(VLOOKUP(E149,ParametersB,IF(G149=Lijsten!B$68,3,4),FALSE)+VLOOKUP(E149,ParametersB,5,FALSE))</f>
        <v>0.83871527777777743</v>
      </c>
      <c r="E149" s="23" t="s">
        <v>61</v>
      </c>
      <c r="F149" s="23"/>
      <c r="G149" s="23" t="s">
        <v>57</v>
      </c>
      <c r="H149" s="48">
        <f>K149</f>
        <v>0</v>
      </c>
      <c r="I149" s="29"/>
      <c r="J149" s="14"/>
      <c r="K149" s="16">
        <f>COUNTIF(Entries,$E149)</f>
        <v>0</v>
      </c>
      <c r="L149" s="14"/>
      <c r="M149" s="16">
        <f>IF(ISBLANK(N149),_xlfn.CEILING.PRECISE(H149/VLOOKUP(E149,ParametersB,6,FALSE)),N149)</f>
        <v>0</v>
      </c>
      <c r="N149" s="37"/>
      <c r="O149" s="14"/>
    </row>
    <row r="150" spans="1:15" ht="18.75" hidden="1" x14ac:dyDescent="0.25">
      <c r="A150" s="14"/>
      <c r="B150" s="12"/>
      <c r="C150" s="9"/>
      <c r="D150" s="10"/>
      <c r="E150" s="44" t="s">
        <v>40</v>
      </c>
      <c r="F150" s="74"/>
      <c r="G150" s="11"/>
      <c r="H150" s="31"/>
      <c r="I150" s="30"/>
      <c r="J150" s="15"/>
      <c r="K150" s="65"/>
      <c r="L150" s="15"/>
      <c r="M150" s="30"/>
      <c r="N150" s="36"/>
      <c r="O150" s="15"/>
    </row>
    <row r="151" spans="1:15" ht="18.75" hidden="1" x14ac:dyDescent="0.25">
      <c r="A151" s="22"/>
      <c r="B151" s="12"/>
      <c r="C151" s="7">
        <f>IF(ISBLANK(A151),D149+IF(E150=Lijsten!$B$64,15/24/60,0),A151)</f>
        <v>0.83871527777777743</v>
      </c>
      <c r="D151" s="8">
        <f>C151+M151*VLOOKUP(E151,ParametersB,2,FALSE)+H151*(VLOOKUP(E151,ParametersB,IF(G151=Lijsten!B$68,3,4),FALSE)+VLOOKUP(E151,ParametersB,5,FALSE))</f>
        <v>0.83871527777777743</v>
      </c>
      <c r="E151" s="23" t="s">
        <v>61</v>
      </c>
      <c r="F151" s="23"/>
      <c r="G151" s="23" t="s">
        <v>57</v>
      </c>
      <c r="H151" s="48">
        <f>K151</f>
        <v>0</v>
      </c>
      <c r="I151" s="29"/>
      <c r="J151" s="14"/>
      <c r="K151" s="16">
        <f>COUNTIF(Entries,$E151)</f>
        <v>0</v>
      </c>
      <c r="L151" s="14"/>
      <c r="M151" s="16">
        <f>IF(ISBLANK(N151),_xlfn.CEILING.PRECISE(H151/VLOOKUP(E151,ParametersB,6,FALSE)),N151)</f>
        <v>0</v>
      </c>
      <c r="N151" s="37"/>
      <c r="O151" s="14"/>
    </row>
    <row r="152" spans="1:15" ht="18.75" hidden="1" x14ac:dyDescent="0.25">
      <c r="A152" s="14"/>
      <c r="B152" s="12"/>
      <c r="C152" s="9"/>
      <c r="D152" s="10"/>
      <c r="E152" s="44" t="s">
        <v>40</v>
      </c>
      <c r="F152" s="74"/>
      <c r="G152" s="11"/>
      <c r="H152" s="31"/>
      <c r="I152" s="30"/>
      <c r="J152" s="15"/>
      <c r="K152" s="65"/>
      <c r="L152" s="15"/>
      <c r="M152" s="30"/>
      <c r="N152" s="36"/>
      <c r="O152" s="15"/>
    </row>
    <row r="153" spans="1:15" ht="18.75" hidden="1" x14ac:dyDescent="0.25">
      <c r="A153" s="22"/>
      <c r="B153" s="12"/>
      <c r="C153" s="7">
        <f>IF(ISBLANK(A153),D151+IF(E152=Lijsten!$B$64,15/24/60,0),A153)</f>
        <v>0.83871527777777743</v>
      </c>
      <c r="D153" s="8">
        <f>C153+M153*VLOOKUP(E153,ParametersB,2,FALSE)+H153*(VLOOKUP(E153,ParametersB,IF(G153=Lijsten!B$68,3,4),FALSE)+VLOOKUP(E153,ParametersB,5,FALSE))</f>
        <v>0.83871527777777743</v>
      </c>
      <c r="E153" s="23" t="s">
        <v>61</v>
      </c>
      <c r="F153" s="23"/>
      <c r="G153" s="23" t="s">
        <v>57</v>
      </c>
      <c r="H153" s="48">
        <f>K153</f>
        <v>0</v>
      </c>
      <c r="I153" s="29"/>
      <c r="J153" s="14"/>
      <c r="K153" s="16">
        <f>COUNTIF(Entries,$E153)</f>
        <v>0</v>
      </c>
      <c r="L153" s="14"/>
      <c r="M153" s="16">
        <f>IF(ISBLANK(N153),_xlfn.CEILING.PRECISE(H153/VLOOKUP(E153,ParametersB,6,FALSE)),N153)</f>
        <v>0</v>
      </c>
      <c r="N153" s="37"/>
      <c r="O153" s="14"/>
    </row>
    <row r="154" spans="1:15" ht="18.75" hidden="1" x14ac:dyDescent="0.25">
      <c r="A154" s="14"/>
      <c r="B154" s="12"/>
      <c r="C154" s="9"/>
      <c r="D154" s="10"/>
      <c r="E154" s="44" t="s">
        <v>40</v>
      </c>
      <c r="F154" s="74"/>
      <c r="G154" s="11"/>
      <c r="H154" s="31"/>
      <c r="I154" s="30"/>
      <c r="J154" s="15"/>
      <c r="K154" s="65"/>
      <c r="L154" s="15"/>
      <c r="M154" s="30"/>
      <c r="N154" s="36"/>
      <c r="O154" s="15"/>
    </row>
    <row r="155" spans="1:15" ht="18.75" hidden="1" x14ac:dyDescent="0.25">
      <c r="A155" s="22"/>
      <c r="B155" s="12"/>
      <c r="C155" s="7">
        <f>IF(ISBLANK(A155),D153+IF(E154=Lijsten!$B$64,15/24/60,0),A155)</f>
        <v>0.83871527777777743</v>
      </c>
      <c r="D155" s="8">
        <f>C155+M155*VLOOKUP(E155,ParametersB,2,FALSE)+H155*(VLOOKUP(E155,ParametersB,IF(G155=Lijsten!B$68,3,4),FALSE)+VLOOKUP(E155,ParametersB,5,FALSE))</f>
        <v>0.83871527777777743</v>
      </c>
      <c r="E155" s="23" t="s">
        <v>61</v>
      </c>
      <c r="F155" s="23"/>
      <c r="G155" s="23" t="s">
        <v>57</v>
      </c>
      <c r="H155" s="48">
        <f>K155</f>
        <v>0</v>
      </c>
      <c r="I155" s="29"/>
      <c r="J155" s="14"/>
      <c r="K155" s="16">
        <f>COUNTIF(Entries,$E155)</f>
        <v>0</v>
      </c>
      <c r="L155" s="14"/>
      <c r="M155" s="16">
        <f>IF(ISBLANK(N155),_xlfn.CEILING.PRECISE(H155/VLOOKUP(E155,ParametersB,6,FALSE)),N155)</f>
        <v>0</v>
      </c>
      <c r="N155" s="37"/>
      <c r="O155" s="14"/>
    </row>
    <row r="156" spans="1:15" ht="18.75" hidden="1" x14ac:dyDescent="0.25">
      <c r="A156" s="14"/>
      <c r="B156" s="12"/>
      <c r="C156" s="9"/>
      <c r="D156" s="10"/>
      <c r="E156" s="44" t="s">
        <v>40</v>
      </c>
      <c r="F156" s="74"/>
      <c r="G156" s="11"/>
      <c r="H156" s="31"/>
      <c r="I156" s="30"/>
      <c r="J156" s="15"/>
      <c r="K156" s="65"/>
      <c r="L156" s="15"/>
      <c r="M156" s="30"/>
      <c r="N156" s="36"/>
      <c r="O156" s="15"/>
    </row>
    <row r="157" spans="1:15" ht="18.75" hidden="1" x14ac:dyDescent="0.25">
      <c r="A157" s="22"/>
      <c r="B157" s="12"/>
      <c r="C157" s="7">
        <f>IF(ISBLANK(A157),D155+IF(E156=Lijsten!$B$64,15/24/60,0),A157)</f>
        <v>0.83871527777777743</v>
      </c>
      <c r="D157" s="8">
        <f>C157+M157*VLOOKUP(E157,ParametersB,2,FALSE)+H157*(VLOOKUP(E157,ParametersB,IF(G157=Lijsten!B$68,3,4),FALSE)+VLOOKUP(E157,ParametersB,5,FALSE))</f>
        <v>0.83871527777777743</v>
      </c>
      <c r="E157" s="23" t="s">
        <v>61</v>
      </c>
      <c r="F157" s="23"/>
      <c r="G157" s="23" t="s">
        <v>57</v>
      </c>
      <c r="H157" s="48">
        <f>K157</f>
        <v>0</v>
      </c>
      <c r="I157" s="29"/>
      <c r="J157" s="14"/>
      <c r="K157" s="16">
        <f>COUNTIF(Entries,$E157)</f>
        <v>0</v>
      </c>
      <c r="L157" s="14"/>
      <c r="M157" s="16">
        <f>IF(ISBLANK(N157),_xlfn.CEILING.PRECISE(H157/VLOOKUP(E157,ParametersB,6,FALSE)),N157)</f>
        <v>0</v>
      </c>
      <c r="N157" s="37"/>
      <c r="O157" s="14"/>
    </row>
    <row r="158" spans="1:15" ht="18.75" hidden="1" x14ac:dyDescent="0.25">
      <c r="A158" s="14"/>
      <c r="B158" s="12"/>
      <c r="C158" s="9"/>
      <c r="D158" s="10"/>
      <c r="E158" s="44" t="s">
        <v>40</v>
      </c>
      <c r="F158" s="74"/>
      <c r="G158" s="11"/>
      <c r="H158" s="31"/>
      <c r="I158" s="30"/>
      <c r="J158" s="15"/>
      <c r="K158" s="65"/>
      <c r="L158" s="15"/>
      <c r="M158" s="30"/>
      <c r="N158" s="36"/>
      <c r="O158" s="15"/>
    </row>
  </sheetData>
  <mergeCells count="4">
    <mergeCell ref="C1:I1"/>
    <mergeCell ref="G2:I2"/>
    <mergeCell ref="C3:I3"/>
    <mergeCell ref="C4:I4"/>
  </mergeCells>
  <conditionalFormatting sqref="H7:H8">
    <cfRule type="expression" dxfId="6" priority="6">
      <formula>$H7&lt;&gt;$K7</formula>
    </cfRule>
  </conditionalFormatting>
  <conditionalFormatting sqref="H9:H10">
    <cfRule type="expression" dxfId="5" priority="4">
      <formula>$H9&lt;&gt;$K9</formula>
    </cfRule>
  </conditionalFormatting>
  <conditionalFormatting sqref="H11:H158">
    <cfRule type="expression" dxfId="4" priority="2">
      <formula>$H11&lt;&gt;$K11</formula>
    </cfRule>
  </conditionalFormatting>
  <dataValidations count="3">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xr:uid="{00000000-0002-0000-0300-000000000000}">
      <formula1>Program</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xr:uid="{00000000-0002-0000-0300-000001000000}">
      <formula1>Resurfacingornot</formula1>
    </dataValidation>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xr:uid="{00000000-0002-0000-0300-000002000000}">
      <formula1>Categorieen</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5" id="{7D828CEC-DE8A-41EB-B9A5-224593B5EFFA}">
            <xm:f>$G7=Lijsten!$B$68</xm:f>
            <x14:dxf>
              <font>
                <color rgb="FF0070C0"/>
              </font>
            </x14:dxf>
          </x14:cfRule>
          <xm:sqref>C7:I8</xm:sqref>
        </x14:conditionalFormatting>
        <x14:conditionalFormatting xmlns:xm="http://schemas.microsoft.com/office/excel/2006/main">
          <x14:cfRule type="expression" priority="3" id="{4182F8B6-C87C-4C84-A88A-967841D897D5}">
            <xm:f>$G9=Lijsten!$B$68</xm:f>
            <x14:dxf>
              <font>
                <color rgb="FF0070C0"/>
              </font>
            </x14:dxf>
          </x14:cfRule>
          <xm:sqref>C9:I10</xm:sqref>
        </x14:conditionalFormatting>
        <x14:conditionalFormatting xmlns:xm="http://schemas.microsoft.com/office/excel/2006/main">
          <x14:cfRule type="expression" priority="1" id="{CCF4DD24-588E-4BA4-9CDE-6B65D0D4352F}">
            <xm:f>$G11=Lijsten!$B$68</xm:f>
            <x14:dxf>
              <font>
                <color rgb="FF0070C0"/>
              </font>
            </x14:dxf>
          </x14:cfRule>
          <xm:sqref>C11:I158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29"/>
  <sheetViews>
    <sheetView topLeftCell="B1" workbookViewId="0">
      <selection activeCell="K15" sqref="K15"/>
    </sheetView>
  </sheetViews>
  <sheetFormatPr defaultColWidth="9.140625" defaultRowHeight="15" x14ac:dyDescent="0.25"/>
  <cols>
    <col min="1" max="2" width="9.140625" style="49"/>
    <col min="3" max="6" width="6.7109375" style="49" customWidth="1"/>
    <col min="7" max="7" width="8.7109375" style="49" customWidth="1"/>
    <col min="8" max="11" width="6.7109375" style="49" customWidth="1"/>
    <col min="12" max="12" width="8.7109375" style="49" customWidth="1"/>
    <col min="13" max="13" width="6.7109375" style="49" customWidth="1"/>
    <col min="14" max="14" width="9.140625" style="49"/>
    <col min="15" max="15" width="8.7109375" style="49" customWidth="1"/>
    <col min="16" max="16" width="0" style="49" hidden="1" customWidth="1"/>
    <col min="17" max="17" width="6.7109375" style="49" customWidth="1"/>
    <col min="18" max="21" width="0" style="49" hidden="1" customWidth="1"/>
    <col min="22" max="16384" width="9.140625" style="49"/>
  </cols>
  <sheetData>
    <row r="2" spans="1:20" s="83" customFormat="1" ht="22.5" customHeight="1" x14ac:dyDescent="0.25">
      <c r="B2" s="84" t="s">
        <v>531</v>
      </c>
      <c r="C2" s="85" t="s">
        <v>334</v>
      </c>
      <c r="D2" s="85" t="s">
        <v>335</v>
      </c>
      <c r="E2" s="85" t="s">
        <v>336</v>
      </c>
      <c r="F2" s="85" t="s">
        <v>337</v>
      </c>
      <c r="G2" s="86" t="s">
        <v>391</v>
      </c>
      <c r="H2" s="85"/>
      <c r="I2" s="85" t="s">
        <v>338</v>
      </c>
      <c r="J2" s="85" t="s">
        <v>339</v>
      </c>
      <c r="K2" s="85" t="s">
        <v>340</v>
      </c>
      <c r="L2" s="86" t="s">
        <v>391</v>
      </c>
      <c r="M2" s="86"/>
      <c r="N2" s="84" t="s">
        <v>531</v>
      </c>
      <c r="O2" s="86" t="s">
        <v>532</v>
      </c>
      <c r="P2" s="87"/>
      <c r="Q2" s="85" t="s">
        <v>40</v>
      </c>
      <c r="S2" s="87" t="s">
        <v>438</v>
      </c>
      <c r="T2" s="87" t="s">
        <v>390</v>
      </c>
    </row>
    <row r="3" spans="1:20" x14ac:dyDescent="0.25">
      <c r="A3" s="63" t="s">
        <v>446</v>
      </c>
      <c r="B3" s="70" t="s">
        <v>47</v>
      </c>
      <c r="C3" s="88">
        <f>COUNTIFS(Entries!$I$270:$I$429,C$2,Entries!$D$270:$D$429,$B3)</f>
        <v>0</v>
      </c>
      <c r="D3" s="88">
        <f>COUNTIFS(Entries!$I$270:$I$429,D$2,Entries!$D$270:$D$429,$B3)</f>
        <v>0</v>
      </c>
      <c r="E3" s="88">
        <f>COUNTIFS(Entries!$I$270:$I$429,E$2,Entries!$D$270:$D$429,$B3)</f>
        <v>0</v>
      </c>
      <c r="F3" s="88">
        <f>COUNTIFS(Entries!$I$270:$I$429,F$2,Entries!$D$270:$D$429,$B3)</f>
        <v>0</v>
      </c>
      <c r="G3" s="89">
        <f>SUM(C3:F3)</f>
        <v>0</v>
      </c>
      <c r="H3" s="88"/>
      <c r="I3" s="88">
        <f>COUNTIFS(Entries!$I$270:$I$429,I$2,Entries!$D$270:$D$429,$B3)</f>
        <v>0</v>
      </c>
      <c r="J3" s="88">
        <f>COUNTIFS(Entries!$I$270:$I$429,J$2,Entries!$D$270:$D$429,$B3)</f>
        <v>0</v>
      </c>
      <c r="K3" s="88">
        <f>COUNTIFS(Entries!$I$270:$I$429,K$2,Entries!$D$270:$D$429,$B3)</f>
        <v>0</v>
      </c>
      <c r="L3" s="89">
        <f>SUM(I3:K3)</f>
        <v>0</v>
      </c>
      <c r="M3" s="89"/>
      <c r="N3" s="70" t="str">
        <f>B3</f>
        <v>AKR</v>
      </c>
      <c r="O3" s="89">
        <f>G3+L3</f>
        <v>0</v>
      </c>
      <c r="P3" s="88"/>
      <c r="Q3" s="88">
        <f>COUNTIFS(Entries!$I$270:$I$429,Q$2,Entries!$D$270:$D$429,$B3)</f>
        <v>0</v>
      </c>
      <c r="S3" s="70" t="s">
        <v>47</v>
      </c>
      <c r="T3" s="51">
        <v>10</v>
      </c>
    </row>
    <row r="4" spans="1:20" x14ac:dyDescent="0.25">
      <c r="B4" s="70" t="s">
        <v>42</v>
      </c>
      <c r="C4" s="88">
        <f>COUNTIFS(Entries!$I$270:$I$429,C$2,Entries!$D$270:$D$429,$B4)</f>
        <v>0</v>
      </c>
      <c r="D4" s="88">
        <f>COUNTIFS(Entries!$I$270:$I$429,D$2,Entries!$D$270:$D$429,$B4)</f>
        <v>0</v>
      </c>
      <c r="E4" s="88">
        <f>COUNTIFS(Entries!$I$270:$I$429,E$2,Entries!$D$270:$D$429,$B4)</f>
        <v>0</v>
      </c>
      <c r="F4" s="88">
        <f>COUNTIFS(Entries!$I$270:$I$429,F$2,Entries!$D$270:$D$429,$B4)</f>
        <v>0</v>
      </c>
      <c r="G4" s="89">
        <f t="shared" ref="G4:G24" si="0">SUM(C4:F4)</f>
        <v>0</v>
      </c>
      <c r="H4" s="88"/>
      <c r="I4" s="88">
        <f>COUNTIFS(Entries!$I$270:$I$429,I$2,Entries!$D$270:$D$429,$B4)</f>
        <v>0</v>
      </c>
      <c r="J4" s="88">
        <f>COUNTIFS(Entries!$I$270:$I$429,J$2,Entries!$D$270:$D$429,$B4)</f>
        <v>0</v>
      </c>
      <c r="K4" s="88">
        <f>COUNTIFS(Entries!$I$270:$I$429,K$2,Entries!$D$270:$D$429,$B4)</f>
        <v>0</v>
      </c>
      <c r="L4" s="89">
        <f t="shared" ref="L4:L24" si="1">SUM(I4:K4)</f>
        <v>0</v>
      </c>
      <c r="M4" s="89"/>
      <c r="N4" s="70" t="str">
        <f t="shared" ref="N4:N23" si="2">B4</f>
        <v>ASW</v>
      </c>
      <c r="O4" s="89">
        <f t="shared" ref="O4:O23" si="3">G4+L4</f>
        <v>0</v>
      </c>
      <c r="P4" s="88"/>
      <c r="Q4" s="88">
        <f>COUNTIFS(Entries!$I$270:$I$429,Q$2,Entries!$D$270:$D$429,$B4)</f>
        <v>0</v>
      </c>
      <c r="S4" s="70" t="s">
        <v>42</v>
      </c>
      <c r="T4" s="51">
        <v>11</v>
      </c>
    </row>
    <row r="5" spans="1:20" x14ac:dyDescent="0.25">
      <c r="B5" s="70" t="s">
        <v>254</v>
      </c>
      <c r="C5" s="88">
        <f>COUNTIFS(Entries!$I$270:$I$429,C$2,Entries!$D$270:$D$429,$B5)</f>
        <v>0</v>
      </c>
      <c r="D5" s="88">
        <f>COUNTIFS(Entries!$I$270:$I$429,D$2,Entries!$D$270:$D$429,$B5)</f>
        <v>0</v>
      </c>
      <c r="E5" s="88">
        <f>COUNTIFS(Entries!$I$270:$I$429,E$2,Entries!$D$270:$D$429,$B5)</f>
        <v>0</v>
      </c>
      <c r="F5" s="88">
        <f>COUNTIFS(Entries!$I$270:$I$429,F$2,Entries!$D$270:$D$429,$B5)</f>
        <v>0</v>
      </c>
      <c r="G5" s="89">
        <f t="shared" si="0"/>
        <v>0</v>
      </c>
      <c r="H5" s="88"/>
      <c r="I5" s="88">
        <f>COUNTIFS(Entries!$I$270:$I$429,I$2,Entries!$D$270:$D$429,$B5)</f>
        <v>0</v>
      </c>
      <c r="J5" s="88">
        <f>COUNTIFS(Entries!$I$270:$I$429,J$2,Entries!$D$270:$D$429,$B5)</f>
        <v>0</v>
      </c>
      <c r="K5" s="88">
        <f>COUNTIFS(Entries!$I$270:$I$429,K$2,Entries!$D$270:$D$429,$B5)</f>
        <v>0</v>
      </c>
      <c r="L5" s="89">
        <f t="shared" si="1"/>
        <v>0</v>
      </c>
      <c r="M5" s="89"/>
      <c r="N5" s="70" t="str">
        <f t="shared" si="2"/>
        <v>BKSC</v>
      </c>
      <c r="O5" s="89">
        <f t="shared" si="3"/>
        <v>0</v>
      </c>
      <c r="P5" s="88"/>
      <c r="Q5" s="88">
        <f>COUNTIFS(Entries!$I$270:$I$429,Q$2,Entries!$D$270:$D$429,$B5)</f>
        <v>0</v>
      </c>
      <c r="S5" s="70" t="s">
        <v>254</v>
      </c>
      <c r="T5" s="51">
        <v>1</v>
      </c>
    </row>
    <row r="6" spans="1:20" x14ac:dyDescent="0.25">
      <c r="B6" s="70" t="s">
        <v>3</v>
      </c>
      <c r="C6" s="88">
        <f>COUNTIFS(Entries!$I$270:$I$429,C$2,Entries!$D$270:$D$429,$B6)</f>
        <v>0</v>
      </c>
      <c r="D6" s="88">
        <f>COUNTIFS(Entries!$I$270:$I$429,D$2,Entries!$D$270:$D$429,$B6)</f>
        <v>0</v>
      </c>
      <c r="E6" s="88">
        <f>COUNTIFS(Entries!$I$270:$I$429,E$2,Entries!$D$270:$D$429,$B6)</f>
        <v>0</v>
      </c>
      <c r="F6" s="88">
        <f>COUNTIFS(Entries!$I$270:$I$429,F$2,Entries!$D$270:$D$429,$B6)</f>
        <v>0</v>
      </c>
      <c r="G6" s="89">
        <f t="shared" si="0"/>
        <v>0</v>
      </c>
      <c r="H6" s="88"/>
      <c r="I6" s="88">
        <f>COUNTIFS(Entries!$I$270:$I$429,I$2,Entries!$D$270:$D$429,$B6)</f>
        <v>0</v>
      </c>
      <c r="J6" s="88">
        <f>COUNTIFS(Entries!$I$270:$I$429,J$2,Entries!$D$270:$D$429,$B6)</f>
        <v>0</v>
      </c>
      <c r="K6" s="88">
        <f>COUNTIFS(Entries!$I$270:$I$429,K$2,Entries!$D$270:$D$429,$B6)</f>
        <v>0</v>
      </c>
      <c r="L6" s="89">
        <f t="shared" si="1"/>
        <v>0</v>
      </c>
      <c r="M6" s="89"/>
      <c r="N6" s="70" t="str">
        <f t="shared" si="2"/>
        <v>DSH</v>
      </c>
      <c r="O6" s="89">
        <f t="shared" si="3"/>
        <v>0</v>
      </c>
      <c r="P6" s="88"/>
      <c r="Q6" s="88">
        <f>COUNTIFS(Entries!$I$270:$I$429,Q$2,Entries!$D$270:$D$429,$B6)</f>
        <v>0</v>
      </c>
      <c r="S6" s="70" t="s">
        <v>3</v>
      </c>
      <c r="T6" s="51">
        <v>8</v>
      </c>
    </row>
    <row r="7" spans="1:20" x14ac:dyDescent="0.25">
      <c r="B7" s="70" t="s">
        <v>4</v>
      </c>
      <c r="C7" s="88">
        <f>COUNTIFS(Entries!$I$270:$I$429,C$2,Entries!$D$270:$D$429,$B7)</f>
        <v>0</v>
      </c>
      <c r="D7" s="88">
        <f>COUNTIFS(Entries!$I$270:$I$429,D$2,Entries!$D$270:$D$429,$B7)</f>
        <v>0</v>
      </c>
      <c r="E7" s="88">
        <f>COUNTIFS(Entries!$I$270:$I$429,E$2,Entries!$D$270:$D$429,$B7)</f>
        <v>0</v>
      </c>
      <c r="F7" s="88">
        <f>COUNTIFS(Entries!$I$270:$I$429,F$2,Entries!$D$270:$D$429,$B7)</f>
        <v>0</v>
      </c>
      <c r="G7" s="89">
        <f t="shared" si="0"/>
        <v>0</v>
      </c>
      <c r="H7" s="88"/>
      <c r="I7" s="88">
        <f>COUNTIFS(Entries!$I$270:$I$429,I$2,Entries!$D$270:$D$429,$B7)</f>
        <v>0</v>
      </c>
      <c r="J7" s="88">
        <f>COUNTIFS(Entries!$I$270:$I$429,J$2,Entries!$D$270:$D$429,$B7)</f>
        <v>0</v>
      </c>
      <c r="K7" s="88">
        <f>COUNTIFS(Entries!$I$270:$I$429,K$2,Entries!$D$270:$D$429,$B7)</f>
        <v>0</v>
      </c>
      <c r="L7" s="89">
        <f t="shared" si="1"/>
        <v>0</v>
      </c>
      <c r="M7" s="89"/>
      <c r="N7" s="70" t="str">
        <f t="shared" si="2"/>
        <v>GSK</v>
      </c>
      <c r="O7" s="89">
        <f t="shared" si="3"/>
        <v>0</v>
      </c>
      <c r="P7" s="88"/>
      <c r="Q7" s="88">
        <f>COUNTIFS(Entries!$I$270:$I$429,Q$2,Entries!$D$270:$D$429,$B7)</f>
        <v>0</v>
      </c>
      <c r="S7" s="70" t="s">
        <v>4</v>
      </c>
      <c r="T7" s="51">
        <v>10</v>
      </c>
    </row>
    <row r="8" spans="1:20" x14ac:dyDescent="0.25">
      <c r="B8" s="70" t="s">
        <v>7</v>
      </c>
      <c r="C8" s="88">
        <f>COUNTIFS(Entries!$I$270:$I$429,C$2,Entries!$D$270:$D$429,$B8)</f>
        <v>0</v>
      </c>
      <c r="D8" s="88">
        <f>COUNTIFS(Entries!$I$270:$I$429,D$2,Entries!$D$270:$D$429,$B8)</f>
        <v>0</v>
      </c>
      <c r="E8" s="88">
        <f>COUNTIFS(Entries!$I$270:$I$429,E$2,Entries!$D$270:$D$429,$B8)</f>
        <v>0</v>
      </c>
      <c r="F8" s="88">
        <f>COUNTIFS(Entries!$I$270:$I$429,F$2,Entries!$D$270:$D$429,$B8)</f>
        <v>0</v>
      </c>
      <c r="G8" s="89">
        <f t="shared" si="0"/>
        <v>0</v>
      </c>
      <c r="H8" s="88"/>
      <c r="I8" s="88">
        <f>COUNTIFS(Entries!$I$270:$I$429,I$2,Entries!$D$270:$D$429,$B8)</f>
        <v>0</v>
      </c>
      <c r="J8" s="88">
        <f>COUNTIFS(Entries!$I$270:$I$429,J$2,Entries!$D$270:$D$429,$B8)</f>
        <v>0</v>
      </c>
      <c r="K8" s="88">
        <f>COUNTIFS(Entries!$I$270:$I$429,K$2,Entries!$D$270:$D$429,$B8)</f>
        <v>0</v>
      </c>
      <c r="L8" s="89">
        <f t="shared" si="1"/>
        <v>0</v>
      </c>
      <c r="M8" s="89"/>
      <c r="N8" s="70" t="str">
        <f t="shared" si="2"/>
        <v>HSK</v>
      </c>
      <c r="O8" s="89">
        <f t="shared" si="3"/>
        <v>0</v>
      </c>
      <c r="P8" s="88"/>
      <c r="Q8" s="88">
        <f>COUNTIFS(Entries!$I$270:$I$429,Q$2,Entries!$D$270:$D$429,$B8)</f>
        <v>0</v>
      </c>
      <c r="S8" s="70" t="s">
        <v>7</v>
      </c>
      <c r="T8" s="51">
        <v>7</v>
      </c>
    </row>
    <row r="9" spans="1:20" x14ac:dyDescent="0.25">
      <c r="B9" s="70" t="s">
        <v>6</v>
      </c>
      <c r="C9" s="88">
        <f>COUNTIFS(Entries!$I$270:$I$429,C$2,Entries!$D$270:$D$429,$B9)</f>
        <v>0</v>
      </c>
      <c r="D9" s="88">
        <f>COUNTIFS(Entries!$I$270:$I$429,D$2,Entries!$D$270:$D$429,$B9)</f>
        <v>0</v>
      </c>
      <c r="E9" s="88">
        <f>COUNTIFS(Entries!$I$270:$I$429,E$2,Entries!$D$270:$D$429,$B9)</f>
        <v>0</v>
      </c>
      <c r="F9" s="88">
        <f>COUNTIFS(Entries!$I$270:$I$429,F$2,Entries!$D$270:$D$429,$B9)</f>
        <v>0</v>
      </c>
      <c r="G9" s="89">
        <f t="shared" si="0"/>
        <v>0</v>
      </c>
      <c r="H9" s="88"/>
      <c r="I9" s="88">
        <f>COUNTIFS(Entries!$I$270:$I$429,I$2,Entries!$D$270:$D$429,$B9)</f>
        <v>0</v>
      </c>
      <c r="J9" s="88">
        <f>COUNTIFS(Entries!$I$270:$I$429,J$2,Entries!$D$270:$D$429,$B9)</f>
        <v>0</v>
      </c>
      <c r="K9" s="88">
        <f>COUNTIFS(Entries!$I$270:$I$429,K$2,Entries!$D$270:$D$429,$B9)</f>
        <v>0</v>
      </c>
      <c r="L9" s="89">
        <f t="shared" si="1"/>
        <v>0</v>
      </c>
      <c r="M9" s="89"/>
      <c r="N9" s="70" t="str">
        <f t="shared" si="2"/>
        <v>KHL</v>
      </c>
      <c r="O9" s="89">
        <f t="shared" si="3"/>
        <v>0</v>
      </c>
      <c r="P9" s="88"/>
      <c r="Q9" s="88">
        <f>COUNTIFS(Entries!$I$270:$I$429,Q$2,Entries!$D$270:$D$429,$B9)</f>
        <v>0</v>
      </c>
      <c r="S9" s="70" t="s">
        <v>6</v>
      </c>
      <c r="T9" s="51">
        <v>13</v>
      </c>
    </row>
    <row r="10" spans="1:20" x14ac:dyDescent="0.25">
      <c r="B10" s="70" t="s">
        <v>45</v>
      </c>
      <c r="C10" s="88">
        <f>COUNTIFS(Entries!$I$270:$I$429,C$2,Entries!$D$270:$D$429,$B10)</f>
        <v>0</v>
      </c>
      <c r="D10" s="88">
        <f>COUNTIFS(Entries!$I$270:$I$429,D$2,Entries!$D$270:$D$429,$B10)</f>
        <v>0</v>
      </c>
      <c r="E10" s="88">
        <f>COUNTIFS(Entries!$I$270:$I$429,E$2,Entries!$D$270:$D$429,$B10)</f>
        <v>0</v>
      </c>
      <c r="F10" s="88">
        <f>COUNTIFS(Entries!$I$270:$I$429,F$2,Entries!$D$270:$D$429,$B10)</f>
        <v>0</v>
      </c>
      <c r="G10" s="89">
        <f t="shared" si="0"/>
        <v>0</v>
      </c>
      <c r="H10" s="88"/>
      <c r="I10" s="88">
        <f>COUNTIFS(Entries!$I$270:$I$429,I$2,Entries!$D$270:$D$429,$B10)</f>
        <v>0</v>
      </c>
      <c r="J10" s="88">
        <f>COUNTIFS(Entries!$I$270:$I$429,J$2,Entries!$D$270:$D$429,$B10)</f>
        <v>0</v>
      </c>
      <c r="K10" s="88">
        <f>COUNTIFS(Entries!$I$270:$I$429,K$2,Entries!$D$270:$D$429,$B10)</f>
        <v>0</v>
      </c>
      <c r="L10" s="89">
        <f t="shared" si="1"/>
        <v>0</v>
      </c>
      <c r="M10" s="89"/>
      <c r="N10" s="70" t="str">
        <f t="shared" si="2"/>
        <v>KHM</v>
      </c>
      <c r="O10" s="89">
        <f t="shared" si="3"/>
        <v>0</v>
      </c>
      <c r="P10" s="88"/>
      <c r="Q10" s="88">
        <f>COUNTIFS(Entries!$I$270:$I$429,Q$2,Entries!$D$270:$D$429,$B10)</f>
        <v>0</v>
      </c>
      <c r="S10" s="70" t="s">
        <v>45</v>
      </c>
      <c r="T10" s="51">
        <v>9</v>
      </c>
    </row>
    <row r="11" spans="1:20" x14ac:dyDescent="0.25">
      <c r="B11" s="70" t="s">
        <v>31</v>
      </c>
      <c r="C11" s="88">
        <f>COUNTIFS(Entries!$I$270:$I$429,C$2,Entries!$D$270:$D$429,$B11)</f>
        <v>0</v>
      </c>
      <c r="D11" s="88">
        <f>COUNTIFS(Entries!$I$270:$I$429,D$2,Entries!$D$270:$D$429,$B11)</f>
        <v>0</v>
      </c>
      <c r="E11" s="88">
        <f>COUNTIFS(Entries!$I$270:$I$429,E$2,Entries!$D$270:$D$429,$B11)</f>
        <v>0</v>
      </c>
      <c r="F11" s="88">
        <f>COUNTIFS(Entries!$I$270:$I$429,F$2,Entries!$D$270:$D$429,$B11)</f>
        <v>0</v>
      </c>
      <c r="G11" s="89">
        <f t="shared" si="0"/>
        <v>0</v>
      </c>
      <c r="H11" s="88"/>
      <c r="I11" s="88">
        <f>COUNTIFS(Entries!$I$270:$I$429,I$2,Entries!$D$270:$D$429,$B11)</f>
        <v>0</v>
      </c>
      <c r="J11" s="88">
        <f>COUNTIFS(Entries!$I$270:$I$429,J$2,Entries!$D$270:$D$429,$B11)</f>
        <v>0</v>
      </c>
      <c r="K11" s="88">
        <f>COUNTIFS(Entries!$I$270:$I$429,K$2,Entries!$D$270:$D$429,$B11)</f>
        <v>0</v>
      </c>
      <c r="L11" s="89">
        <f t="shared" si="1"/>
        <v>0</v>
      </c>
      <c r="M11" s="89"/>
      <c r="N11" s="70" t="str">
        <f t="shared" si="2"/>
        <v>KNH</v>
      </c>
      <c r="O11" s="89">
        <f t="shared" si="3"/>
        <v>0</v>
      </c>
      <c r="P11" s="88"/>
      <c r="Q11" s="88">
        <f>COUNTIFS(Entries!$I$270:$I$429,Q$2,Entries!$D$270:$D$429,$B11)</f>
        <v>0</v>
      </c>
      <c r="S11" s="70" t="s">
        <v>31</v>
      </c>
      <c r="T11" s="51">
        <v>0</v>
      </c>
    </row>
    <row r="12" spans="1:20" x14ac:dyDescent="0.25">
      <c r="B12" s="70" t="s">
        <v>2</v>
      </c>
      <c r="C12" s="88">
        <f>COUNTIFS(Entries!$I$270:$I$429,C$2,Entries!$D$270:$D$429,$B12)</f>
        <v>0</v>
      </c>
      <c r="D12" s="88">
        <f>COUNTIFS(Entries!$I$270:$I$429,D$2,Entries!$D$270:$D$429,$B12)</f>
        <v>0</v>
      </c>
      <c r="E12" s="88">
        <f>COUNTIFS(Entries!$I$270:$I$429,E$2,Entries!$D$270:$D$429,$B12)</f>
        <v>0</v>
      </c>
      <c r="F12" s="88">
        <f>COUNTIFS(Entries!$I$270:$I$429,F$2,Entries!$D$270:$D$429,$B12)</f>
        <v>0</v>
      </c>
      <c r="G12" s="89">
        <f>SUM(C12:F12)</f>
        <v>0</v>
      </c>
      <c r="H12" s="88"/>
      <c r="I12" s="88">
        <f>COUNTIFS(Entries!$I$270:$I$429,I$2,Entries!$D$270:$D$429,$B12)</f>
        <v>0</v>
      </c>
      <c r="J12" s="88">
        <f>COUNTIFS(Entries!$I$270:$I$429,J$2,Entries!$D$270:$D$429,$B12)</f>
        <v>0</v>
      </c>
      <c r="K12" s="88">
        <f>COUNTIFS(Entries!$I$270:$I$429,K$2,Entries!$D$270:$D$429,$B12)</f>
        <v>0</v>
      </c>
      <c r="L12" s="89">
        <f>SUM(I12:K12)</f>
        <v>0</v>
      </c>
      <c r="M12" s="89"/>
      <c r="N12" s="70" t="str">
        <f>B12</f>
        <v>KPL</v>
      </c>
      <c r="O12" s="89">
        <f>G12+L12</f>
        <v>0</v>
      </c>
      <c r="P12" s="88"/>
      <c r="Q12" s="88">
        <f>COUNTIFS(Entries!$I$270:$I$429,Q$2,Entries!$D$270:$D$429,$B12)</f>
        <v>0</v>
      </c>
      <c r="S12" s="70" t="s">
        <v>2</v>
      </c>
      <c r="T12" s="51">
        <v>10</v>
      </c>
    </row>
    <row r="13" spans="1:20" x14ac:dyDescent="0.25">
      <c r="B13" s="70" t="s">
        <v>28</v>
      </c>
      <c r="C13" s="88">
        <f>COUNTIFS(Entries!$I$270:$I$429,C$2,Entries!$D$270:$D$429,$B13)</f>
        <v>0</v>
      </c>
      <c r="D13" s="88">
        <f>COUNTIFS(Entries!$I$270:$I$429,D$2,Entries!$D$270:$D$429,$B13)</f>
        <v>0</v>
      </c>
      <c r="E13" s="88">
        <f>COUNTIFS(Entries!$I$270:$I$429,E$2,Entries!$D$270:$D$429,$B13)</f>
        <v>0</v>
      </c>
      <c r="F13" s="88">
        <f>COUNTIFS(Entries!$I$270:$I$429,F$2,Entries!$D$270:$D$429,$B13)</f>
        <v>0</v>
      </c>
      <c r="G13" s="89">
        <f>SUM(C13:F13)</f>
        <v>0</v>
      </c>
      <c r="H13" s="88"/>
      <c r="I13" s="88">
        <f>COUNTIFS(Entries!$I$270:$I$429,I$2,Entries!$D$270:$D$429,$B13)</f>
        <v>0</v>
      </c>
      <c r="J13" s="88">
        <f>COUNTIFS(Entries!$I$270:$I$429,J$2,Entries!$D$270:$D$429,$B13)</f>
        <v>0</v>
      </c>
      <c r="K13" s="88">
        <f>COUNTIFS(Entries!$I$270:$I$429,K$2,Entries!$D$270:$D$429,$B13)</f>
        <v>0</v>
      </c>
      <c r="L13" s="89">
        <f>SUM(I13:K13)</f>
        <v>0</v>
      </c>
      <c r="M13" s="89"/>
      <c r="N13" s="70" t="str">
        <f>B13</f>
        <v>KRE</v>
      </c>
      <c r="O13" s="89">
        <f>G13+L13</f>
        <v>0</v>
      </c>
      <c r="P13" s="88"/>
      <c r="Q13" s="88">
        <f>COUNTIFS(Entries!$I$270:$I$429,Q$2,Entries!$D$270:$D$429,$B13)</f>
        <v>0</v>
      </c>
      <c r="S13" s="70" t="s">
        <v>28</v>
      </c>
      <c r="T13" s="51">
        <v>0</v>
      </c>
    </row>
    <row r="14" spans="1:20" x14ac:dyDescent="0.25">
      <c r="B14" s="70" t="s">
        <v>9</v>
      </c>
      <c r="C14" s="88">
        <f>COUNTIFS(Entries!$I$270:$I$429,C$2,Entries!$D$270:$D$429,$B14)</f>
        <v>0</v>
      </c>
      <c r="D14" s="88">
        <f>COUNTIFS(Entries!$I$270:$I$429,D$2,Entries!$D$270:$D$429,$B14)</f>
        <v>0</v>
      </c>
      <c r="E14" s="88">
        <f>COUNTIFS(Entries!$I$270:$I$429,E$2,Entries!$D$270:$D$429,$B14)</f>
        <v>0</v>
      </c>
      <c r="F14" s="88">
        <f>COUNTIFS(Entries!$I$270:$I$429,F$2,Entries!$D$270:$D$429,$B14)</f>
        <v>0</v>
      </c>
      <c r="G14" s="89">
        <f>SUM(C14:F14)</f>
        <v>0</v>
      </c>
      <c r="H14" s="88"/>
      <c r="I14" s="88">
        <f>COUNTIFS(Entries!$I$270:$I$429,I$2,Entries!$D$270:$D$429,$B14)</f>
        <v>0</v>
      </c>
      <c r="J14" s="88">
        <f>COUNTIFS(Entries!$I$270:$I$429,J$2,Entries!$D$270:$D$429,$B14)</f>
        <v>0</v>
      </c>
      <c r="K14" s="88">
        <f>COUNTIFS(Entries!$I$270:$I$429,K$2,Entries!$D$270:$D$429,$B14)</f>
        <v>0</v>
      </c>
      <c r="L14" s="89">
        <f>SUM(I14:K14)</f>
        <v>0</v>
      </c>
      <c r="M14" s="89"/>
      <c r="N14" s="70" t="str">
        <f>B14</f>
        <v>NLL</v>
      </c>
      <c r="O14" s="89">
        <f>G14+L14</f>
        <v>0</v>
      </c>
      <c r="P14" s="88"/>
      <c r="Q14" s="88">
        <f>COUNTIFS(Entries!$I$270:$I$429,Q$2,Entries!$D$270:$D$429,$B14)</f>
        <v>0</v>
      </c>
      <c r="S14" s="70" t="s">
        <v>9</v>
      </c>
      <c r="T14" s="51">
        <v>0</v>
      </c>
    </row>
    <row r="15" spans="1:20" x14ac:dyDescent="0.25">
      <c r="B15" s="70" t="s">
        <v>8</v>
      </c>
      <c r="C15" s="88">
        <f>COUNTIFS(Entries!$I$270:$I$429,C$2,Entries!$D$270:$D$429,$B15)</f>
        <v>0</v>
      </c>
      <c r="D15" s="88">
        <f>COUNTIFS(Entries!$I$270:$I$429,D$2,Entries!$D$270:$D$429,$B15)</f>
        <v>0</v>
      </c>
      <c r="E15" s="88">
        <f>COUNTIFS(Entries!$I$270:$I$429,E$2,Entries!$D$270:$D$429,$B15)</f>
        <v>0</v>
      </c>
      <c r="F15" s="88">
        <f>COUNTIFS(Entries!$I$270:$I$429,F$2,Entries!$D$270:$D$429,$B15)</f>
        <v>0</v>
      </c>
      <c r="G15" s="89">
        <f>SUM(C15:F15)</f>
        <v>0</v>
      </c>
      <c r="H15" s="88"/>
      <c r="I15" s="88">
        <f>COUNTIFS(Entries!$I$270:$I$429,I$2,Entries!$D$270:$D$429,$B15)</f>
        <v>0</v>
      </c>
      <c r="J15" s="88">
        <f>COUNTIFS(Entries!$I$270:$I$429,J$2,Entries!$D$270:$D$429,$B15)</f>
        <v>0</v>
      </c>
      <c r="K15" s="88">
        <f>COUNTIFS(Entries!$I$270:$I$429,K$2,Entries!$D$270:$D$429,$B15)</f>
        <v>0</v>
      </c>
      <c r="L15" s="89">
        <f>SUM(I15:K15)</f>
        <v>0</v>
      </c>
      <c r="M15" s="89"/>
      <c r="N15" s="70" t="str">
        <f>B15</f>
        <v>NOT</v>
      </c>
      <c r="O15" s="89">
        <f>G15+L15</f>
        <v>0</v>
      </c>
      <c r="P15" s="88"/>
      <c r="Q15" s="88">
        <f>COUNTIFS(Entries!$I$270:$I$429,Q$2,Entries!$D$270:$D$429,$B15)</f>
        <v>0</v>
      </c>
      <c r="S15" s="70" t="s">
        <v>8</v>
      </c>
      <c r="T15" s="51">
        <v>4</v>
      </c>
    </row>
    <row r="16" spans="1:20" ht="24.95" customHeight="1" x14ac:dyDescent="0.25">
      <c r="A16" s="63" t="s">
        <v>447</v>
      </c>
      <c r="B16" s="70" t="s">
        <v>331</v>
      </c>
      <c r="C16" s="88">
        <f>COUNTIFS(Entries!$I$270:$I$429,C$2,Entries!$D$270:$D$429,$B16)</f>
        <v>0</v>
      </c>
      <c r="D16" s="88">
        <f>COUNTIFS(Entries!$I$270:$I$429,D$2,Entries!$D$270:$D$429,$B16)</f>
        <v>0</v>
      </c>
      <c r="E16" s="88">
        <f>COUNTIFS(Entries!$I$270:$I$429,E$2,Entries!$D$270:$D$429,$B16)</f>
        <v>0</v>
      </c>
      <c r="F16" s="88">
        <f>COUNTIFS(Entries!$I$270:$I$429,F$2,Entries!$D$270:$D$429,$B16)</f>
        <v>0</v>
      </c>
      <c r="G16" s="89">
        <f t="shared" si="0"/>
        <v>0</v>
      </c>
      <c r="H16" s="88"/>
      <c r="I16" s="88">
        <f>COUNTIFS(Entries!$I$270:$I$429,I$2,Entries!$D$270:$D$429,$B16)</f>
        <v>0</v>
      </c>
      <c r="J16" s="88">
        <f>COUNTIFS(Entries!$I$270:$I$429,J$2,Entries!$D$270:$D$429,$B16)</f>
        <v>0</v>
      </c>
      <c r="K16" s="88">
        <f>COUNTIFS(Entries!$I$270:$I$429,K$2,Entries!$D$270:$D$429,$B16)</f>
        <v>0</v>
      </c>
      <c r="L16" s="89">
        <f t="shared" si="1"/>
        <v>0</v>
      </c>
      <c r="M16" s="89"/>
      <c r="N16" s="70" t="str">
        <f t="shared" si="2"/>
        <v>ARA</v>
      </c>
      <c r="O16" s="89">
        <f t="shared" si="3"/>
        <v>0</v>
      </c>
      <c r="P16" s="88"/>
      <c r="Q16" s="88">
        <f>COUNTIFS(Entries!$I$270:$I$429,Q$2,Entries!$D$270:$D$429,$B16)</f>
        <v>0</v>
      </c>
      <c r="S16" s="70" t="s">
        <v>331</v>
      </c>
      <c r="T16" s="51">
        <v>0</v>
      </c>
    </row>
    <row r="17" spans="1:20" x14ac:dyDescent="0.25">
      <c r="B17" s="70" t="s">
        <v>16</v>
      </c>
      <c r="C17" s="88">
        <f>COUNTIFS(Entries!$I$270:$I$429,C$2,Entries!$D$270:$D$429,$B17)</f>
        <v>0</v>
      </c>
      <c r="D17" s="88">
        <f>COUNTIFS(Entries!$I$270:$I$429,D$2,Entries!$D$270:$D$429,$B17)</f>
        <v>0</v>
      </c>
      <c r="E17" s="88">
        <f>COUNTIFS(Entries!$I$270:$I$429,E$2,Entries!$D$270:$D$429,$B17)</f>
        <v>0</v>
      </c>
      <c r="F17" s="88">
        <f>COUNTIFS(Entries!$I$270:$I$429,F$2,Entries!$D$270:$D$429,$B17)</f>
        <v>0</v>
      </c>
      <c r="G17" s="89">
        <f>SUM(C17:F17)</f>
        <v>0</v>
      </c>
      <c r="H17" s="88"/>
      <c r="I17" s="88">
        <f>COUNTIFS(Entries!$I$270:$I$429,I$2,Entries!$D$270:$D$429,$B17)</f>
        <v>0</v>
      </c>
      <c r="J17" s="88">
        <f>COUNTIFS(Entries!$I$270:$I$429,J$2,Entries!$D$270:$D$429,$B17)</f>
        <v>0</v>
      </c>
      <c r="K17" s="88">
        <f>COUNTIFS(Entries!$I$270:$I$429,K$2,Entries!$D$270:$D$429,$B17)</f>
        <v>0</v>
      </c>
      <c r="L17" s="89">
        <f>SUM(I17:K17)</f>
        <v>0</v>
      </c>
      <c r="M17" s="89"/>
      <c r="N17" s="70" t="str">
        <f>B17</f>
        <v>AXEL</v>
      </c>
      <c r="O17" s="89">
        <f>G17+L17</f>
        <v>0</v>
      </c>
      <c r="P17" s="88"/>
      <c r="Q17" s="88">
        <f>COUNTIFS(Entries!$I$270:$I$429,Q$2,Entries!$D$270:$D$429,$B17)</f>
        <v>0</v>
      </c>
      <c r="S17" s="70" t="s">
        <v>16</v>
      </c>
      <c r="T17" s="51">
        <v>1</v>
      </c>
    </row>
    <row r="18" spans="1:20" x14ac:dyDescent="0.25">
      <c r="B18" s="70" t="s">
        <v>5</v>
      </c>
      <c r="C18" s="88">
        <f>COUNTIFS(Entries!$I$270:$I$429,C$2,Entries!$D$270:$D$429,$B18)</f>
        <v>0</v>
      </c>
      <c r="D18" s="88">
        <f>COUNTIFS(Entries!$I$270:$I$429,D$2,Entries!$D$270:$D$429,$B18)</f>
        <v>0</v>
      </c>
      <c r="E18" s="88">
        <f>COUNTIFS(Entries!$I$270:$I$429,E$2,Entries!$D$270:$D$429,$B18)</f>
        <v>0</v>
      </c>
      <c r="F18" s="88">
        <f>COUNTIFS(Entries!$I$270:$I$429,F$2,Entries!$D$270:$D$429,$B18)</f>
        <v>0</v>
      </c>
      <c r="G18" s="89">
        <f t="shared" si="0"/>
        <v>0</v>
      </c>
      <c r="H18" s="88"/>
      <c r="I18" s="88">
        <f>COUNTIFS(Entries!$I$270:$I$429,I$2,Entries!$D$270:$D$429,$B18)</f>
        <v>0</v>
      </c>
      <c r="J18" s="88">
        <f>COUNTIFS(Entries!$I$270:$I$429,J$2,Entries!$D$270:$D$429,$B18)</f>
        <v>0</v>
      </c>
      <c r="K18" s="88">
        <f>COUNTIFS(Entries!$I$270:$I$429,K$2,Entries!$D$270:$D$429,$B18)</f>
        <v>0</v>
      </c>
      <c r="L18" s="89">
        <f t="shared" si="1"/>
        <v>0</v>
      </c>
      <c r="M18" s="89"/>
      <c r="N18" s="70" t="str">
        <f t="shared" si="2"/>
        <v>CPLA</v>
      </c>
      <c r="O18" s="89">
        <f t="shared" si="3"/>
        <v>0</v>
      </c>
      <c r="P18" s="88"/>
      <c r="Q18" s="88">
        <f>COUNTIFS(Entries!$I$270:$I$429,Q$2,Entries!$D$270:$D$429,$B18)</f>
        <v>0</v>
      </c>
      <c r="S18" s="70" t="s">
        <v>5</v>
      </c>
      <c r="T18" s="51">
        <v>12</v>
      </c>
    </row>
    <row r="19" spans="1:20" x14ac:dyDescent="0.25">
      <c r="B19" s="70" t="s">
        <v>17</v>
      </c>
      <c r="C19" s="88">
        <f>COUNTIFS(Entries!$I$270:$I$429,C$2,Entries!$D$270:$D$429,$B19)</f>
        <v>0</v>
      </c>
      <c r="D19" s="88">
        <f>COUNTIFS(Entries!$I$270:$I$429,D$2,Entries!$D$270:$D$429,$B19)</f>
        <v>0</v>
      </c>
      <c r="E19" s="88">
        <f>COUNTIFS(Entries!$I$270:$I$429,E$2,Entries!$D$270:$D$429,$B19)</f>
        <v>0</v>
      </c>
      <c r="F19" s="88">
        <f>COUNTIFS(Entries!$I$270:$I$429,F$2,Entries!$D$270:$D$429,$B19)</f>
        <v>0</v>
      </c>
      <c r="G19" s="89">
        <f>SUM(C19:F19)</f>
        <v>0</v>
      </c>
      <c r="H19" s="88"/>
      <c r="I19" s="88">
        <f>COUNTIFS(Entries!$I$270:$I$429,I$2,Entries!$D$270:$D$429,$B19)</f>
        <v>0</v>
      </c>
      <c r="J19" s="88">
        <f>COUNTIFS(Entries!$I$270:$I$429,J$2,Entries!$D$270:$D$429,$B19)</f>
        <v>0</v>
      </c>
      <c r="K19" s="88">
        <f>COUNTIFS(Entries!$I$270:$I$429,K$2,Entries!$D$270:$D$429,$B19)</f>
        <v>0</v>
      </c>
      <c r="L19" s="89">
        <f>SUM(I19:K19)</f>
        <v>0</v>
      </c>
      <c r="M19" s="89"/>
      <c r="N19" s="70" t="str">
        <f>B19</f>
        <v>PLC</v>
      </c>
      <c r="O19" s="89">
        <f>G19+L19</f>
        <v>0</v>
      </c>
      <c r="P19" s="88"/>
      <c r="Q19" s="88">
        <f>COUNTIFS(Entries!$I$270:$I$429,Q$2,Entries!$D$270:$D$429,$B19)</f>
        <v>0</v>
      </c>
      <c r="S19" s="70" t="s">
        <v>17</v>
      </c>
      <c r="T19" s="51">
        <v>2</v>
      </c>
    </row>
    <row r="20" spans="1:20" x14ac:dyDescent="0.25">
      <c r="B20" s="70" t="s">
        <v>54</v>
      </c>
      <c r="C20" s="88">
        <f>COUNTIFS(Entries!$I$270:$I$429,C$2,Entries!$D$270:$D$429,$B20)</f>
        <v>0</v>
      </c>
      <c r="D20" s="88">
        <f>COUNTIFS(Entries!$I$270:$I$429,D$2,Entries!$D$270:$D$429,$B20)</f>
        <v>0</v>
      </c>
      <c r="E20" s="88">
        <f>COUNTIFS(Entries!$I$270:$I$429,E$2,Entries!$D$270:$D$429,$B20)</f>
        <v>0</v>
      </c>
      <c r="F20" s="88">
        <f>COUNTIFS(Entries!$I$270:$I$429,F$2,Entries!$D$270:$D$429,$B20)</f>
        <v>0</v>
      </c>
      <c r="G20" s="89">
        <f>SUM(C20:F20)</f>
        <v>0</v>
      </c>
      <c r="H20" s="88"/>
      <c r="I20" s="88">
        <f>COUNTIFS(Entries!$I$270:$I$429,I$2,Entries!$D$270:$D$429,$B20)</f>
        <v>0</v>
      </c>
      <c r="J20" s="88">
        <f>COUNTIFS(Entries!$I$270:$I$429,J$2,Entries!$D$270:$D$429,$B20)</f>
        <v>0</v>
      </c>
      <c r="K20" s="88">
        <f>COUNTIFS(Entries!$I$270:$I$429,K$2,Entries!$D$270:$D$429,$B20)</f>
        <v>0</v>
      </c>
      <c r="L20" s="89">
        <f>SUM(I20:K20)</f>
        <v>0</v>
      </c>
      <c r="M20" s="89"/>
      <c r="N20" s="70" t="str">
        <f>B20</f>
        <v>RBI</v>
      </c>
      <c r="O20" s="89">
        <f>G20+L20</f>
        <v>0</v>
      </c>
      <c r="P20" s="88"/>
      <c r="Q20" s="88">
        <f>COUNTIFS(Entries!$I$270:$I$429,Q$2,Entries!$D$270:$D$429,$B20)</f>
        <v>0</v>
      </c>
      <c r="S20" s="70" t="s">
        <v>54</v>
      </c>
      <c r="T20" s="51">
        <v>2</v>
      </c>
    </row>
    <row r="21" spans="1:20" ht="24.95" customHeight="1" x14ac:dyDescent="0.25">
      <c r="A21" s="63" t="s">
        <v>448</v>
      </c>
      <c r="B21" s="70" t="s">
        <v>445</v>
      </c>
      <c r="C21" s="88">
        <f>COUNTIFS(Entries!$I$270:$I$429,C$2,Entries!$D$270:$D$429,$B21)</f>
        <v>0</v>
      </c>
      <c r="D21" s="88">
        <f>COUNTIFS(Entries!$I$270:$I$429,D$2,Entries!$D$270:$D$429,$B21)</f>
        <v>0</v>
      </c>
      <c r="E21" s="88">
        <f>COUNTIFS(Entries!$I$270:$I$429,E$2,Entries!$D$270:$D$429,$B21)</f>
        <v>0</v>
      </c>
      <c r="F21" s="88">
        <f>COUNTIFS(Entries!$I$270:$I$429,F$2,Entries!$D$270:$D$429,$B21)</f>
        <v>0</v>
      </c>
      <c r="G21" s="89">
        <f t="shared" ref="G21:G22" si="4">SUM(C21:F21)</f>
        <v>0</v>
      </c>
      <c r="H21" s="88"/>
      <c r="I21" s="88">
        <f>COUNTIFS(Entries!$I$270:$I$429,I$2,Entries!$D$270:$D$429,$B21)</f>
        <v>0</v>
      </c>
      <c r="J21" s="88">
        <f>COUNTIFS(Entries!$I$270:$I$429,J$2,Entries!$D$270:$D$429,$B21)</f>
        <v>0</v>
      </c>
      <c r="K21" s="88">
        <f>COUNTIFS(Entries!$I$270:$I$429,K$2,Entries!$D$270:$D$429,$B21)</f>
        <v>0</v>
      </c>
      <c r="L21" s="89">
        <f t="shared" ref="L21:L22" si="5">SUM(I21:K21)</f>
        <v>0</v>
      </c>
      <c r="M21" s="89"/>
      <c r="N21" s="70" t="str">
        <f t="shared" ref="N21:N22" si="6">B21</f>
        <v>TKV</v>
      </c>
      <c r="O21" s="89">
        <f t="shared" ref="O21:O22" si="7">G21+L21</f>
        <v>0</v>
      </c>
      <c r="P21" s="88"/>
      <c r="Q21" s="88">
        <f>COUNTIFS(Entries!$I$270:$I$429,Q$2,Entries!$D$270:$D$429,$B21)</f>
        <v>0</v>
      </c>
      <c r="S21" s="70" t="s">
        <v>34</v>
      </c>
      <c r="T21" s="51">
        <v>0</v>
      </c>
    </row>
    <row r="22" spans="1:20" x14ac:dyDescent="0.25">
      <c r="B22" s="70" t="s">
        <v>469</v>
      </c>
      <c r="C22" s="88">
        <f>COUNTIFS(Entries!$I$270:$I$429,C$2,Entries!$D$270:$D$429,$B22)</f>
        <v>0</v>
      </c>
      <c r="D22" s="88">
        <f>COUNTIFS(Entries!$I$270:$I$429,D$2,Entries!$D$270:$D$429,$B22)</f>
        <v>0</v>
      </c>
      <c r="E22" s="88">
        <f>COUNTIFS(Entries!$I$270:$I$429,E$2,Entries!$D$270:$D$429,$B22)</f>
        <v>0</v>
      </c>
      <c r="F22" s="88">
        <f>COUNTIFS(Entries!$I$270:$I$429,F$2,Entries!$D$270:$D$429,$B22)</f>
        <v>0</v>
      </c>
      <c r="G22" s="89">
        <f t="shared" si="4"/>
        <v>0</v>
      </c>
      <c r="H22" s="88"/>
      <c r="I22" s="88">
        <f>COUNTIFS(Entries!$I$270:$I$429,I$2,Entries!$D$270:$D$429,$B22)</f>
        <v>0</v>
      </c>
      <c r="J22" s="88">
        <f>COUNTIFS(Entries!$I$270:$I$429,J$2,Entries!$D$270:$D$429,$B22)</f>
        <v>0</v>
      </c>
      <c r="K22" s="88">
        <f>COUNTIFS(Entries!$I$270:$I$429,K$2,Entries!$D$270:$D$429,$B22)</f>
        <v>0</v>
      </c>
      <c r="L22" s="89">
        <f t="shared" si="5"/>
        <v>0</v>
      </c>
      <c r="M22" s="89"/>
      <c r="N22" s="70" t="str">
        <f t="shared" si="6"/>
        <v>KSVH</v>
      </c>
      <c r="O22" s="89">
        <f t="shared" si="7"/>
        <v>0</v>
      </c>
      <c r="P22" s="88"/>
      <c r="Q22" s="88">
        <f>COUNTIFS(Entries!$I$270:$I$429,Q$2,Entries!$D$270:$D$429,$B22)</f>
        <v>0</v>
      </c>
      <c r="S22" s="70" t="s">
        <v>34</v>
      </c>
      <c r="T22" s="51">
        <v>0</v>
      </c>
    </row>
    <row r="23" spans="1:20" ht="24.95" customHeight="1" x14ac:dyDescent="0.25">
      <c r="A23" s="63" t="s">
        <v>449</v>
      </c>
      <c r="B23" s="70" t="s">
        <v>523</v>
      </c>
      <c r="C23" s="88">
        <f>COUNTIFS(Entries!$I$270:$I$429,C$2,Entries!$D$270:$D$429,$B23)</f>
        <v>0</v>
      </c>
      <c r="D23" s="88">
        <f>COUNTIFS(Entries!$I$270:$I$429,D$2,Entries!$D$270:$D$429,$B23)</f>
        <v>0</v>
      </c>
      <c r="E23" s="88">
        <f>COUNTIFS(Entries!$I$270:$I$429,E$2,Entries!$D$270:$D$429,$B23)</f>
        <v>0</v>
      </c>
      <c r="F23" s="88">
        <f>COUNTIFS(Entries!$I$270:$I$429,F$2,Entries!$D$270:$D$429,$B23)</f>
        <v>0</v>
      </c>
      <c r="G23" s="89">
        <f t="shared" si="0"/>
        <v>0</v>
      </c>
      <c r="H23" s="88"/>
      <c r="I23" s="88">
        <f>COUNTIFS(Entries!$I$270:$I$429,I$2,Entries!$D$270:$D$429,$B23)</f>
        <v>0</v>
      </c>
      <c r="J23" s="88">
        <f>COUNTIFS(Entries!$I$270:$I$429,J$2,Entries!$D$270:$D$429,$B23)</f>
        <v>0</v>
      </c>
      <c r="K23" s="88">
        <f>COUNTIFS(Entries!$I$270:$I$429,K$2,Entries!$D$270:$D$429,$B23)</f>
        <v>0</v>
      </c>
      <c r="L23" s="89">
        <f t="shared" si="1"/>
        <v>0</v>
      </c>
      <c r="M23" s="89"/>
      <c r="N23" s="70" t="str">
        <f t="shared" si="2"/>
        <v>CHPL</v>
      </c>
      <c r="O23" s="89">
        <f t="shared" si="3"/>
        <v>0</v>
      </c>
      <c r="P23" s="88"/>
      <c r="Q23" s="88">
        <f>COUNTIFS(Entries!$I$270:$I$429,Q$2,Entries!$D$270:$D$429,$B23)</f>
        <v>0</v>
      </c>
      <c r="S23" s="70" t="s">
        <v>34</v>
      </c>
      <c r="T23" s="51">
        <v>0</v>
      </c>
    </row>
    <row r="24" spans="1:20" ht="22.5" customHeight="1" x14ac:dyDescent="0.25">
      <c r="B24" s="71"/>
      <c r="C24" s="69">
        <f>SUM(C3:C23)</f>
        <v>0</v>
      </c>
      <c r="D24" s="69">
        <f>SUM(D3:D23)</f>
        <v>0</v>
      </c>
      <c r="E24" s="69">
        <f>SUM(E3:E23)</f>
        <v>0</v>
      </c>
      <c r="F24" s="69">
        <f>SUM(F3:F23)</f>
        <v>0</v>
      </c>
      <c r="G24" s="90">
        <f t="shared" si="0"/>
        <v>0</v>
      </c>
      <c r="H24" s="69"/>
      <c r="I24" s="69">
        <f>SUM(I3:I23)</f>
        <v>0</v>
      </c>
      <c r="J24" s="69">
        <f>SUM(J3:J23)</f>
        <v>0</v>
      </c>
      <c r="K24" s="69">
        <f>SUM(K3:K23)</f>
        <v>0</v>
      </c>
      <c r="L24" s="90">
        <f t="shared" si="1"/>
        <v>0</v>
      </c>
      <c r="M24" s="90"/>
      <c r="N24" s="63"/>
      <c r="O24" s="90">
        <f>G24+L24</f>
        <v>0</v>
      </c>
      <c r="P24" s="51"/>
      <c r="Q24" s="69">
        <f>SUM(Q3:Q23)</f>
        <v>0</v>
      </c>
      <c r="T24" s="51">
        <v>100</v>
      </c>
    </row>
    <row r="25" spans="1:20" hidden="1" x14ac:dyDescent="0.25"/>
    <row r="26" spans="1:20" hidden="1" x14ac:dyDescent="0.25"/>
    <row r="27" spans="1:20" hidden="1" x14ac:dyDescent="0.25">
      <c r="B27" s="112" t="s">
        <v>438</v>
      </c>
      <c r="C27" s="113">
        <v>0</v>
      </c>
      <c r="D27" s="113">
        <v>0</v>
      </c>
      <c r="E27" s="113">
        <v>14</v>
      </c>
      <c r="F27" s="113">
        <v>35</v>
      </c>
      <c r="G27" s="114">
        <v>49</v>
      </c>
      <c r="H27" s="69"/>
      <c r="I27" s="113">
        <v>20</v>
      </c>
      <c r="J27" s="113">
        <v>13</v>
      </c>
      <c r="K27" s="113">
        <v>1</v>
      </c>
      <c r="L27" s="114">
        <v>34</v>
      </c>
      <c r="M27" s="90"/>
      <c r="N27" s="63"/>
      <c r="O27" s="114">
        <v>83</v>
      </c>
    </row>
    <row r="28" spans="1:20" hidden="1" x14ac:dyDescent="0.25"/>
    <row r="29" spans="1:20" hidden="1" x14ac:dyDescent="0.25"/>
  </sheetData>
  <sheetProtection selectLockedCells="1" selectUnlockedCells="1"/>
  <sortState xmlns:xlrd2="http://schemas.microsoft.com/office/spreadsheetml/2017/richdata2" ref="B3:B15">
    <sortCondition ref="B3:B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14</vt:i4>
      </vt:variant>
    </vt:vector>
  </HeadingPairs>
  <TitlesOfParts>
    <vt:vector size="20" baseType="lpstr">
      <vt:lpstr>Entries</vt:lpstr>
      <vt:lpstr>Lijsten</vt:lpstr>
      <vt:lpstr>Entries (original)</vt:lpstr>
      <vt:lpstr>Timetable</vt:lpstr>
      <vt:lpstr>Timetable Indicatief</vt:lpstr>
      <vt:lpstr>Invoices</vt:lpstr>
      <vt:lpstr>Entries!Afdrukbereik</vt:lpstr>
      <vt:lpstr>'Entries (original)'!Afdrukbereik</vt:lpstr>
      <vt:lpstr>Timetable!Afdrukbereik</vt:lpstr>
      <vt:lpstr>'Timetable Indicatief'!Afdrukbereik</vt:lpstr>
      <vt:lpstr>Entries!Afdruktitels</vt:lpstr>
      <vt:lpstr>'Entries (original)'!Afdruktitels</vt:lpstr>
      <vt:lpstr>Categorieen</vt:lpstr>
      <vt:lpstr>'Entries (original)'!Competitiondate</vt:lpstr>
      <vt:lpstr>Competitiondate</vt:lpstr>
      <vt:lpstr>'Entries (original)'!Entries</vt:lpstr>
      <vt:lpstr>Entries</vt:lpstr>
      <vt:lpstr>ParametersB</vt:lpstr>
      <vt:lpstr>Program</vt:lpstr>
      <vt:lpstr>Resurfacingornot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Weymeersch BVBA</dc:creator>
  <cp:lastModifiedBy>Jurgen</cp:lastModifiedBy>
  <cp:lastPrinted>2020-09-14T09:49:51Z</cp:lastPrinted>
  <dcterms:created xsi:type="dcterms:W3CDTF">2012-07-03T13:38:44Z</dcterms:created>
  <dcterms:modified xsi:type="dcterms:W3CDTF">2020-10-20T08:59:28Z</dcterms:modified>
</cp:coreProperties>
</file>